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nas02.storage.uq.edu.au\CA\DVCR\RMO\RGU\Common\Admin &amp; Pre-award_ARC\FT_Future Fellows\FT 2024\UQ Templates\Resources\"/>
    </mc:Choice>
  </mc:AlternateContent>
  <xr:revisionPtr revIDLastSave="0" documentId="13_ncr:1_{F7EFA059-F095-46EC-A64F-5AE6FC9F76D4}" xr6:coauthVersionLast="47" xr6:coauthVersionMax="47" xr10:uidLastSave="{00000000-0000-0000-0000-000000000000}"/>
  <bookViews>
    <workbookView xWindow="28680" yWindow="-120" windowWidth="25440" windowHeight="15390" tabRatio="721" xr2:uid="{00000000-000D-0000-FFFF-FFFF00000000}"/>
  </bookViews>
  <sheets>
    <sheet name="Budget Entry" sheetId="13" r:id="rId1"/>
    <sheet name="Salary Gap Calculator" sheetId="14" state="hidden" r:id="rId2"/>
    <sheet name="UQ Research Academic Staff" sheetId="8" state="hidden" r:id="rId3"/>
    <sheet name="UQ Professional Staff" sheetId="9" state="hidden" r:id="rId4"/>
    <sheet name="Lists " sheetId="10" state="hidden" r:id="rId5"/>
    <sheet name="Admin - Salaries" sheetId="11" state="hidden" r:id="rId6"/>
    <sheet name="Admin - Other" sheetId="12" state="hidden" r:id="rId7"/>
  </sheets>
  <externalReferences>
    <externalReference r:id="rId8"/>
    <externalReference r:id="rId9"/>
    <externalReference r:id="rId10"/>
    <externalReference r:id="rId11"/>
    <externalReference r:id="rId12"/>
  </externalReferences>
  <definedNames>
    <definedName name="_xlnm._FilterDatabase" localSheetId="0" hidden="1">'Budget Entry'!$A$1:$J$8</definedName>
    <definedName name="ApplyOUMargin">'[1]Data Entry'!$H$29</definedName>
    <definedName name="CASONCOST" localSheetId="0">'[2]UQ Professional Staff'!#REF!</definedName>
    <definedName name="CASONCOST">#REF!</definedName>
    <definedName name="CASUALHOURS">#REF!</definedName>
    <definedName name="CasualLoadingMultiplier" localSheetId="0">'[2]Admin-Other'!$C$22</definedName>
    <definedName name="CasualLoadingMultiplier">'[3]Admin-Other'!$C$22</definedName>
    <definedName name="ClientGST">'[1]Data Entry'!$H$23</definedName>
    <definedName name="CurrencyCodes">'[1]Admin-Currencies'!$B$2:$B$115</definedName>
    <definedName name="HasCashSupport">'[1]Data Entry'!$H$14</definedName>
    <definedName name="HasOtherCosts">'[1]Data Entry'!$H$13</definedName>
    <definedName name="HasPersonnel">'[1]Data Entry'!$H$12</definedName>
    <definedName name="oncost" localSheetId="0">'[2]UQ Professional Staff'!#REF!</definedName>
    <definedName name="oncost">#REF!</definedName>
    <definedName name="OncostsException" localSheetId="0">'[1]Data Entry'!$H$26</definedName>
    <definedName name="OncostsException">'[4]Data Entry'!$H$26</definedName>
    <definedName name="OutputCurrency">'[1]Data Entry'!$I$18</definedName>
    <definedName name="OutputCurrencyOption">'[1]Data Entry'!$H$17</definedName>
    <definedName name="OutputCurrencyRate">'[1]Data Entry'!$I$19</definedName>
    <definedName name="_xlnm.Print_Titles" localSheetId="2">'UQ Research Academic Staff'!$4:$6</definedName>
    <definedName name="ProjectType">'[1]Data Entry'!$H$9</definedName>
    <definedName name="ReallocateIC">'[1]Data Entry'!$R$38</definedName>
    <definedName name="SalaryMarkupToACA">'[1]Data Entry'!#REF!</definedName>
    <definedName name="SalaryOncostsCasualMultiplier" localSheetId="0">'[2]Admin-Other'!$D$22</definedName>
    <definedName name="SalaryOncostsCasualMultiplier">'[3]Admin-Other'!$D$22</definedName>
    <definedName name="SalaryOncostsMultiplier">'[2]Admin-Other'!$D$19</definedName>
    <definedName name="SalaryToACA">'[1]Data Entry'!#REF!</definedName>
    <definedName name="TotalCashSupportOutput">'[1]Data Entry'!$K$39</definedName>
    <definedName name="TotalCostToClientAUD">'[1]Data Entry'!$L$38</definedName>
    <definedName name="TotalCostToClientIncGSTOutput">'[1]Data Entry'!$N$39</definedName>
    <definedName name="TotalCostToClientOutput">'[1]Data Entry'!$L$39</definedName>
    <definedName name="TotalDCToProjectAccount">'[1]Data Entry'!$G$46</definedName>
    <definedName name="TotalDirectCostsAUD">'[1]Data Entry'!$G$38</definedName>
    <definedName name="TotalDirectCostsOutput">'[1]Data Entry'!$G$39</definedName>
    <definedName name="TotalICToACA">'[1]Data Entry'!$K$46</definedName>
    <definedName name="TotalIndirectCostsOutput">'[1]Data Entry'!$H$39</definedName>
    <definedName name="TotalInKindSupportOutput">'[1]Data Entry'!$J$39</definedName>
    <definedName name="TotalMarkupAUD">'[1]Data Entry'!$I$38</definedName>
    <definedName name="TotalMarkupOutput">'[1]Data Entry'!$I$39</definedName>
    <definedName name="TotalMarkupToOU">'[1]Data Entry'!$L$46</definedName>
    <definedName name="TotalMarkupToProjectAccount">'[1]Data Entry'!$M$46</definedName>
    <definedName name="TotalOverheads20">'[1]Data Entry'!$I$46</definedName>
    <definedName name="TotalOverheads60">'[1]Data Entry'!$H$46</definedName>
    <definedName name="TotalToACA">'[1]Data Entry'!#REF!</definedName>
    <definedName name="Z_2FBB84F6_B19D_4A9F_B144_2E12CB5232DF_.wvu.PrintTitles" localSheetId="2" hidden="1">'UQ Research Academic Staff'!$4:$6</definedName>
    <definedName name="Z_699465EC_4295_4F50_A63B_35579DF9945F_.wvu.PrintTitles" localSheetId="2" hidden="1">'UQ Research Academic Staff'!$4:$6</definedName>
    <definedName name="Z_9C2AC897_E882_4A17_ACAE_B0EA09BD38F0_.wvu.PrintTitles" localSheetId="2" hidden="1">'UQ Research Academic Staff'!$4:$6</definedName>
    <definedName name="Z_D87E2CA9_7B03_44E6_B4F8_B164916CCB42_.wvu.PrintTitles" localSheetId="2" hidden="1">'UQ Research Academic Staff'!$4:$6</definedName>
  </definedNames>
  <calcPr calcId="191029"/>
  <customWorkbookViews>
    <customWorkbookView name="Research Administration Officer - Personal View" guid="{1C1B7990-8CCB-49B8-8E15-57480BE85370}" mergeInterval="0" personalView="1" maximized="1" xWindow="-8" yWindow="-8" windowWidth="1936" windowHeight="1056" activeSheetId="1"/>
    <customWorkbookView name="Kate Sunners - Personal View" guid="{016290BF-5CFB-4389-9A12-50E252FBCFE7}" mergeInterval="0" personalView="1" maximized="1" xWindow="-8" yWindow="-8" windowWidth="1936" windowHeight="1056" activeSheetId="1"/>
    <customWorkbookView name="Mia McLean - Personal View" guid="{9FD80A75-FDB8-4781-93DB-7B8308A8A61B}" mergeInterval="0" personalView="1" minimized="1" windowWidth="0" windowHeight="0" activeSheetId="3"/>
    <customWorkbookView name="Janine  Richards - Personal View" guid="{D87E2CA9-7B03-44E6-B4F8-B164916CCB42}" mergeInterval="0" personalView="1" maximized="1" windowWidth="1276" windowHeight="769" activeSheetId="2"/>
    <customWorkbookView name="Katie  Cameron - Personal View" guid="{2FBB84F6-B19D-4A9F-B144-2E12CB5232DF}" mergeInterval="0" personalView="1" maximized="1" windowWidth="1276" windowHeight="774" activeSheetId="2"/>
    <customWorkbookView name="Taina  Lloyd - Personal View" guid="{699465EC-4295-4F50-A63B-35579DF9945F}" mergeInterval="0" personalView="1" maximized="1" windowWidth="1276" windowHeight="826" activeSheetId="2"/>
    <customWorkbookView name="Nicole  Thompson - Personal View" guid="{9C2AC897-E882-4A17-ACAE-B0EA09BD38F0}" mergeInterval="0" personalView="1" maximized="1" windowWidth="1276" windowHeight="800" activeSheetId="2" showComments="commIndAndComment"/>
    <customWorkbookView name="Liang Zhao - Personal View" guid="{3E885D87-A04E-40C7-924C-39C9973CA234}" mergeInterval="0" personalView="1" maximized="1" xWindow="-8" yWindow="-8" windowWidth="1936" windowHeight="1056" activeSheetId="1"/>
    <customWorkbookView name="Liang - Personal View" guid="{0C0FF164-A446-4E5D-B647-339921D3C702}" mergeInterval="0" personalView="1" xWindow="141" yWindow="76" windowWidth="2419" windowHeight="136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13" l="1"/>
  <c r="G7" i="14"/>
  <c r="G8" i="14"/>
  <c r="G9" i="14"/>
  <c r="G10" i="14"/>
  <c r="G11" i="14"/>
  <c r="G12" i="14"/>
  <c r="G13" i="14"/>
  <c r="G14" i="14"/>
  <c r="G15" i="14"/>
  <c r="G16" i="14"/>
  <c r="G17" i="14"/>
  <c r="G18" i="14"/>
  <c r="G19" i="14"/>
  <c r="G20" i="14"/>
  <c r="G21" i="14"/>
  <c r="G22" i="14"/>
  <c r="G23" i="14"/>
  <c r="G24" i="14"/>
  <c r="G25" i="14"/>
  <c r="G6" i="14"/>
  <c r="F6" i="14"/>
  <c r="D6" i="14"/>
  <c r="F7" i="14"/>
  <c r="F8" i="14"/>
  <c r="F9" i="14"/>
  <c r="F10" i="14"/>
  <c r="F12" i="14"/>
  <c r="F13" i="14"/>
  <c r="F14" i="14"/>
  <c r="F15" i="14"/>
  <c r="F16" i="14"/>
  <c r="F17" i="14"/>
  <c r="F18" i="14"/>
  <c r="F19" i="14"/>
  <c r="F20" i="14"/>
  <c r="F21" i="14"/>
  <c r="F22" i="14"/>
  <c r="F23" i="14"/>
  <c r="F24" i="14"/>
  <c r="F25" i="14"/>
  <c r="F11" i="14"/>
  <c r="D7" i="14"/>
  <c r="D8" i="14"/>
  <c r="D9" i="14"/>
  <c r="D10" i="14"/>
  <c r="D11" i="14"/>
  <c r="D12" i="14"/>
  <c r="D13" i="14"/>
  <c r="D14" i="14"/>
  <c r="D15" i="14"/>
  <c r="D16" i="14"/>
  <c r="D17" i="14"/>
  <c r="D18" i="14"/>
  <c r="D19" i="14"/>
  <c r="D20" i="14"/>
  <c r="D21" i="14"/>
  <c r="D22" i="14"/>
  <c r="D23" i="14"/>
  <c r="D24" i="14"/>
  <c r="D25" i="14"/>
  <c r="C6" i="13" l="1"/>
  <c r="E6" i="13" s="1"/>
  <c r="G6" i="13" s="1"/>
  <c r="I6" i="13" s="1"/>
  <c r="C19" i="13" l="1"/>
  <c r="J7" i="13"/>
  <c r="J49" i="13"/>
  <c r="I49" i="13"/>
  <c r="H49" i="13"/>
  <c r="G49" i="13"/>
  <c r="F49" i="13"/>
  <c r="E49" i="13"/>
  <c r="D49" i="13"/>
  <c r="C49" i="13"/>
  <c r="J40" i="13"/>
  <c r="I40" i="13"/>
  <c r="H40" i="13"/>
  <c r="G40" i="13"/>
  <c r="F40" i="13"/>
  <c r="E40" i="13"/>
  <c r="D40" i="13"/>
  <c r="C40" i="13"/>
  <c r="J33" i="13"/>
  <c r="I33" i="13"/>
  <c r="H33" i="13"/>
  <c r="G33" i="13"/>
  <c r="F33" i="13"/>
  <c r="E33" i="13"/>
  <c r="D33" i="13"/>
  <c r="C33" i="13"/>
  <c r="J26" i="13"/>
  <c r="I26" i="13"/>
  <c r="H26" i="13"/>
  <c r="G26" i="13"/>
  <c r="F26" i="13"/>
  <c r="E26" i="13"/>
  <c r="D26" i="13"/>
  <c r="C26" i="13"/>
  <c r="J19" i="13"/>
  <c r="I19" i="13"/>
  <c r="I51" i="13" s="1"/>
  <c r="H19" i="13"/>
  <c r="G19" i="13"/>
  <c r="F19" i="13"/>
  <c r="E19" i="13"/>
  <c r="D19" i="13"/>
  <c r="O6" i="13"/>
  <c r="O5" i="13"/>
  <c r="O4" i="13"/>
  <c r="G41" i="9"/>
  <c r="F41" i="9"/>
  <c r="G40" i="9"/>
  <c r="F40" i="9"/>
  <c r="G39" i="9"/>
  <c r="F39" i="9"/>
  <c r="G38" i="9"/>
  <c r="F38" i="9"/>
  <c r="G37" i="9"/>
  <c r="F37" i="9"/>
  <c r="G36" i="9"/>
  <c r="F36" i="9"/>
  <c r="G35" i="9"/>
  <c r="F35" i="9"/>
  <c r="G34" i="9"/>
  <c r="F34" i="9"/>
  <c r="G33" i="9"/>
  <c r="F33" i="9"/>
  <c r="G32" i="9"/>
  <c r="F32" i="9"/>
  <c r="G31" i="9"/>
  <c r="F31" i="9"/>
  <c r="G30" i="9"/>
  <c r="F30" i="9"/>
  <c r="G29" i="9"/>
  <c r="F29" i="9"/>
  <c r="G28" i="9"/>
  <c r="F28" i="9"/>
  <c r="G27" i="9"/>
  <c r="F27" i="9"/>
  <c r="G26" i="9"/>
  <c r="F26" i="9"/>
  <c r="G25" i="9"/>
  <c r="F25" i="9"/>
  <c r="G24" i="9"/>
  <c r="F24" i="9"/>
  <c r="G23" i="9"/>
  <c r="F23" i="9"/>
  <c r="G22" i="9"/>
  <c r="F22" i="9"/>
  <c r="G21" i="9"/>
  <c r="F21" i="9"/>
  <c r="G20" i="9"/>
  <c r="F20" i="9"/>
  <c r="G19" i="9"/>
  <c r="F19" i="9"/>
  <c r="G18" i="9"/>
  <c r="F18" i="9"/>
  <c r="G17" i="9"/>
  <c r="F17" i="9"/>
  <c r="G16" i="9"/>
  <c r="F16" i="9"/>
  <c r="G15" i="9"/>
  <c r="F15" i="9"/>
  <c r="G14" i="9"/>
  <c r="F14" i="9"/>
  <c r="G13" i="9"/>
  <c r="F13" i="9"/>
  <c r="G12" i="9"/>
  <c r="F12" i="9"/>
  <c r="G11" i="9"/>
  <c r="F11" i="9"/>
  <c r="G10" i="9"/>
  <c r="F10" i="9"/>
  <c r="G9" i="9"/>
  <c r="F9" i="9"/>
  <c r="G51" i="13" l="1"/>
  <c r="E51" i="13"/>
  <c r="F51" i="13"/>
  <c r="C51" i="13"/>
  <c r="D51" i="13"/>
  <c r="D50" i="13"/>
  <c r="H51" i="13"/>
  <c r="J51" i="13"/>
  <c r="L13" i="13"/>
  <c r="F7" i="13" l="1"/>
  <c r="H7" i="13" s="1"/>
  <c r="F6" i="13" l="1"/>
  <c r="C50" i="13"/>
  <c r="H6" i="13" l="1"/>
  <c r="F50" i="13"/>
  <c r="J6" i="13" l="1"/>
  <c r="J50" i="13" s="1"/>
  <c r="H50" i="13"/>
  <c r="E50" i="13"/>
  <c r="D22" i="12"/>
  <c r="D21" i="12"/>
  <c r="D20" i="12"/>
  <c r="D19" i="12"/>
  <c r="G50" i="13" l="1"/>
  <c r="I5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Research Office</author>
    <author>Rylie Moran</author>
    <author>Emma Gunders</author>
  </authors>
  <commentList>
    <comment ref="M4" authorId="0" shapeId="0" xr:uid="{A50C7CC9-5E4F-45A6-966A-7A6572A0DE10}">
      <text>
        <r>
          <rPr>
            <b/>
            <sz val="9"/>
            <color indexed="81"/>
            <rFont val="Tahoma"/>
            <family val="2"/>
          </rPr>
          <t>Research Office:</t>
        </r>
        <r>
          <rPr>
            <sz val="9"/>
            <color indexed="81"/>
            <rFont val="Tahoma"/>
            <family val="2"/>
          </rPr>
          <t xml:space="preserve">
Select Salary Level</t>
        </r>
      </text>
    </comment>
    <comment ref="N4" authorId="0" shapeId="0" xr:uid="{20F4DF7D-24CD-4DD9-A761-B33053865671}">
      <text>
        <r>
          <rPr>
            <b/>
            <sz val="9"/>
            <color indexed="81"/>
            <rFont val="Tahoma"/>
            <family val="2"/>
          </rPr>
          <t>Research Office:</t>
        </r>
        <r>
          <rPr>
            <sz val="9"/>
            <color indexed="81"/>
            <rFont val="Tahoma"/>
            <family val="2"/>
          </rPr>
          <t xml:space="preserve">
Enter FTE (0 - 1.0)</t>
        </r>
      </text>
    </comment>
    <comment ref="A5" authorId="1" shapeId="0" xr:uid="{B274E70A-BADB-4A19-9237-6D9995DBD8B1}">
      <text>
        <r>
          <rPr>
            <sz val="9"/>
            <color indexed="81"/>
            <rFont val="Tahoma"/>
            <family val="2"/>
          </rPr>
          <t>Use the salary calculator to the right to calculate the appropriate UQ salary rate to enter in your budget.
We recommend building in increments. However, if someone is at the top of their level, you should not move them to the next level. For example, someone starting at B01 in year 1 would move to B02 in year 2, B03 in year 3, and B04 in Year 4. 
Someone starting at B05 in Year 1, would move to B06 in Year2, and then remain at that level for the duration of the grant.</t>
        </r>
      </text>
    </comment>
    <comment ref="B6" authorId="2" shapeId="0" xr:uid="{41EC9284-E1BB-4FD7-8F1E-8CFF8CE13849}">
      <text>
        <r>
          <rPr>
            <sz val="9"/>
            <color indexed="81"/>
            <rFont val="Tahoma"/>
            <family val="2"/>
          </rPr>
          <t xml:space="preserve">Select the FT Level corresponding with your current Academic Level
</t>
        </r>
      </text>
    </comment>
    <comment ref="M9" authorId="0" shapeId="0" xr:uid="{220B3EA8-799D-4531-80BA-E72419257FF0}">
      <text>
        <r>
          <rPr>
            <b/>
            <sz val="9"/>
            <color indexed="81"/>
            <rFont val="Tahoma"/>
            <family val="2"/>
          </rPr>
          <t>Research Office:</t>
        </r>
        <r>
          <rPr>
            <sz val="9"/>
            <color indexed="81"/>
            <rFont val="Tahoma"/>
            <family val="2"/>
          </rPr>
          <t xml:space="preserve">
Select Salary Level</t>
        </r>
      </text>
    </comment>
  </commentList>
</comments>
</file>

<file path=xl/sharedStrings.xml><?xml version="1.0" encoding="utf-8"?>
<sst xmlns="http://schemas.openxmlformats.org/spreadsheetml/2006/main" count="447" uniqueCount="277">
  <si>
    <t>E</t>
  </si>
  <si>
    <t>D</t>
  </si>
  <si>
    <t>C</t>
  </si>
  <si>
    <t>B</t>
  </si>
  <si>
    <t>A</t>
  </si>
  <si>
    <t>01</t>
  </si>
  <si>
    <t>LEVEL</t>
  </si>
  <si>
    <t>CLASSIFICATION</t>
  </si>
  <si>
    <t>Salary Level</t>
  </si>
  <si>
    <t>Rate per Annum</t>
  </si>
  <si>
    <t>04</t>
  </si>
  <si>
    <t>03</t>
  </si>
  <si>
    <t>02</t>
  </si>
  <si>
    <t>06</t>
  </si>
  <si>
    <t>05</t>
  </si>
  <si>
    <t>Res. Fellow (U Qld)</t>
  </si>
  <si>
    <t>Senior Res. Officer Grade 1 (U Qld)</t>
  </si>
  <si>
    <t>Res. Officer (U Qld)</t>
  </si>
  <si>
    <t xml:space="preserve">Postdoctoral Research Fellows </t>
  </si>
  <si>
    <t>08</t>
  </si>
  <si>
    <t>07</t>
  </si>
  <si>
    <t>HEW Level</t>
  </si>
  <si>
    <t>Salary Point</t>
  </si>
  <si>
    <t>Casual Hourly</t>
  </si>
  <si>
    <t>Level 1</t>
  </si>
  <si>
    <t>Level 2</t>
  </si>
  <si>
    <t>Level 3</t>
  </si>
  <si>
    <t>Level 4</t>
  </si>
  <si>
    <t>Level 5</t>
  </si>
  <si>
    <t>Level 6</t>
  </si>
  <si>
    <t>Level 7</t>
  </si>
  <si>
    <t>Level 8</t>
  </si>
  <si>
    <t>Level 9</t>
  </si>
  <si>
    <t xml:space="preserve">The University of Queensland - Research Academic Staff Salaries </t>
  </si>
  <si>
    <t>ARC SENIOR RESEARCH ASSOCIATE</t>
  </si>
  <si>
    <t>ARC RESEARCH ASSOCIATE</t>
  </si>
  <si>
    <t>Total Cost of Casual by Number of Hours</t>
  </si>
  <si>
    <t>The University of Queensland - Professional Staff Salaries</t>
  </si>
  <si>
    <t>Australian Research Council</t>
  </si>
  <si>
    <t>Personnel</t>
  </si>
  <si>
    <t>Year 4</t>
  </si>
  <si>
    <t>UQ PhD</t>
  </si>
  <si>
    <t>Additional award</t>
  </si>
  <si>
    <t>yes</t>
  </si>
  <si>
    <t>no</t>
  </si>
  <si>
    <t>BaseSalary</t>
  </si>
  <si>
    <t>Senior Administrative (as entered)</t>
  </si>
  <si>
    <t>Other (as entered)</t>
  </si>
  <si>
    <t>HDR Stipend</t>
  </si>
  <si>
    <t>Academic E1</t>
  </si>
  <si>
    <t>Academic D4</t>
  </si>
  <si>
    <t>Academic D3</t>
  </si>
  <si>
    <t>Academic D2</t>
  </si>
  <si>
    <t>Academic D1</t>
  </si>
  <si>
    <t>Academic C6</t>
  </si>
  <si>
    <t>Academic C5</t>
  </si>
  <si>
    <t>Academic C4</t>
  </si>
  <si>
    <t>Academic C3</t>
  </si>
  <si>
    <t>Academic C2</t>
  </si>
  <si>
    <t>Academic C1</t>
  </si>
  <si>
    <t>Academic B6</t>
  </si>
  <si>
    <t>Academic B5</t>
  </si>
  <si>
    <t>Academic B4</t>
  </si>
  <si>
    <t>Academic B3</t>
  </si>
  <si>
    <t>Academic B2</t>
  </si>
  <si>
    <t>Academic B1</t>
  </si>
  <si>
    <t>Academic A8</t>
  </si>
  <si>
    <t>Academic A7</t>
  </si>
  <si>
    <t>Academic A6</t>
  </si>
  <si>
    <t>Academic A5</t>
  </si>
  <si>
    <t>Academic A4</t>
  </si>
  <si>
    <t>Academic A3</t>
  </si>
  <si>
    <t>Academic A2</t>
  </si>
  <si>
    <t>Academic A1</t>
  </si>
  <si>
    <t>HEW 9 4</t>
  </si>
  <si>
    <t>HEW 9 3</t>
  </si>
  <si>
    <t>HEW 9 2</t>
  </si>
  <si>
    <t>HEW 9 1</t>
  </si>
  <si>
    <t>HEW 8 4</t>
  </si>
  <si>
    <t>HEW 8 3</t>
  </si>
  <si>
    <t>HEW 8 2</t>
  </si>
  <si>
    <t>HEW 8 1</t>
  </si>
  <si>
    <t>HEW 7 4</t>
  </si>
  <si>
    <t>HEW 7 3</t>
  </si>
  <si>
    <t>HEW 7 2</t>
  </si>
  <si>
    <t>HEW 7 1</t>
  </si>
  <si>
    <t>HEW 6 4</t>
  </si>
  <si>
    <t>HEW 6 3</t>
  </si>
  <si>
    <t>HEW 6 2</t>
  </si>
  <si>
    <t>HEW 6 1</t>
  </si>
  <si>
    <t>HEW 5 4</t>
  </si>
  <si>
    <t>HEW 5 3</t>
  </si>
  <si>
    <t>HEW 5 2</t>
  </si>
  <si>
    <t>HEW 5 1</t>
  </si>
  <si>
    <t>HEW 4 4</t>
  </si>
  <si>
    <t>HEW 4 3</t>
  </si>
  <si>
    <t>HEW 4 2</t>
  </si>
  <si>
    <t>HEW 4 1</t>
  </si>
  <si>
    <t>HEW 3 4</t>
  </si>
  <si>
    <t>HEW 3 3</t>
  </si>
  <si>
    <t>HEW 3 2</t>
  </si>
  <si>
    <t>HEW 3 1</t>
  </si>
  <si>
    <t>HEW 2 2</t>
  </si>
  <si>
    <t>HEW 2 1</t>
  </si>
  <si>
    <t>HEW 1 3</t>
  </si>
  <si>
    <t>HEW 1 2</t>
  </si>
  <si>
    <t>HEW 1 1</t>
  </si>
  <si>
    <t>Data Entry</t>
  </si>
  <si>
    <t>UQ Standard Salary Oncosts</t>
  </si>
  <si>
    <t>Type</t>
  </si>
  <si>
    <t>Cost,In Kind Support,Outgoing Payment,Direct Cost w Indirect Cost as In Kind Support</t>
  </si>
  <si>
    <t>People Categories</t>
  </si>
  <si>
    <t>Personnel,Personnel - HDR</t>
  </si>
  <si>
    <t>Non-Casual</t>
  </si>
  <si>
    <t>Other Categories</t>
  </si>
  <si>
    <t>Consumables,Equipment,Travel - Domestic,Travel - International,Hospitality,Collaborator Payments,Subcontracts,Other</t>
  </si>
  <si>
    <t>Payroll Tax</t>
  </si>
  <si>
    <t>NonCasualPRT</t>
  </si>
  <si>
    <t>Cash Categories</t>
  </si>
  <si>
    <t>UQ Central Cash Support,UQ Faculty Cash Support,UQ School Cash Support,Other Cash Support</t>
  </si>
  <si>
    <t>Workers Compensation</t>
  </si>
  <si>
    <t>NonCasualWC</t>
  </si>
  <si>
    <t>Superannuation</t>
  </si>
  <si>
    <t>NonCasualSuper</t>
  </si>
  <si>
    <t>PRT on Superannuation</t>
  </si>
  <si>
    <t>NonCasualPRTSuper</t>
  </si>
  <si>
    <t>Default Overheads</t>
  </si>
  <si>
    <t>Default Markup</t>
  </si>
  <si>
    <t>Long Service Leave</t>
  </si>
  <si>
    <t>NonCasualLSL</t>
  </si>
  <si>
    <t>Research</t>
  </si>
  <si>
    <t>Consultancy</t>
  </si>
  <si>
    <t>Recreation Leave</t>
  </si>
  <si>
    <t>NonCasualRec</t>
  </si>
  <si>
    <t>HDR</t>
  </si>
  <si>
    <t>Parental Leave</t>
  </si>
  <si>
    <t>NonCasualParent</t>
  </si>
  <si>
    <t>Outgoing Payment</t>
  </si>
  <si>
    <t>Else (including In Kind)</t>
  </si>
  <si>
    <t>Casual</t>
  </si>
  <si>
    <t>CasualPRT</t>
  </si>
  <si>
    <t>Unit Of Pay Calculators</t>
  </si>
  <si>
    <t>CasualWC</t>
  </si>
  <si>
    <t>UnitsOfPay</t>
  </si>
  <si>
    <t>Time Divisor</t>
  </si>
  <si>
    <t>CasualLoading</t>
  </si>
  <si>
    <t>OncostMultiplier</t>
  </si>
  <si>
    <t>CasualSuper</t>
  </si>
  <si>
    <t>Annual Salary</t>
  </si>
  <si>
    <t>CasualPRTSuper</t>
  </si>
  <si>
    <t>Days</t>
  </si>
  <si>
    <t>-</t>
  </si>
  <si>
    <t>Hours</t>
  </si>
  <si>
    <t>Casual Hours</t>
  </si>
  <si>
    <t>nb. OnCosts are dependant on OncostsExemption Input</t>
  </si>
  <si>
    <t>Indicative 2023 Including 30% On-Costs</t>
  </si>
  <si>
    <t>Indicative 2023 Fraction FTE Including 30% On-Costs</t>
  </si>
  <si>
    <t>INSTRUCTIONS</t>
  </si>
  <si>
    <t>Year 1</t>
  </si>
  <si>
    <t>Year 2</t>
  </si>
  <si>
    <t>Year 3</t>
  </si>
  <si>
    <t>Admin Org</t>
  </si>
  <si>
    <t xml:space="preserve">Admin Org </t>
  </si>
  <si>
    <t>SALARY CALCULATOR</t>
  </si>
  <si>
    <t xml:space="preserve">Salary level </t>
  </si>
  <si>
    <t>Salary rate</t>
  </si>
  <si>
    <t>TOTAL</t>
  </si>
  <si>
    <t xml:space="preserve">FTE Fraction: </t>
  </si>
  <si>
    <t>Academic Level</t>
  </si>
  <si>
    <t>Professorial Res. Fellow (U Qld)</t>
  </si>
  <si>
    <t>E1</t>
  </si>
  <si>
    <r>
      <t xml:space="preserve">All the classifications in the following group can be appointed to any level of the adjacent salary range:
</t>
    </r>
    <r>
      <rPr>
        <sz val="10"/>
        <rFont val="Arial"/>
        <family val="2"/>
      </rPr>
      <t xml:space="preserve">
</t>
    </r>
  </si>
  <si>
    <t>D4</t>
  </si>
  <si>
    <t>Principal Res. Fellow (U Qld)</t>
  </si>
  <si>
    <t>D3</t>
  </si>
  <si>
    <t>D2</t>
  </si>
  <si>
    <t>D1</t>
  </si>
  <si>
    <r>
      <t xml:space="preserve">All the classifications in each of the following groups can be appointed to any level of the corresponding salary range:
</t>
    </r>
    <r>
      <rPr>
        <sz val="10"/>
        <rFont val="Arial"/>
        <family val="2"/>
      </rPr>
      <t xml:space="preserve">
</t>
    </r>
  </si>
  <si>
    <t>C6</t>
  </si>
  <si>
    <t>Senior Res. Fellow (U Qld)</t>
  </si>
  <si>
    <t>C5</t>
  </si>
  <si>
    <t>C4</t>
  </si>
  <si>
    <t>C3</t>
  </si>
  <si>
    <t>C2</t>
  </si>
  <si>
    <t>C1</t>
  </si>
  <si>
    <t>All the classifications in each of the following groups can be appointed to any level of the corresponding salary range:</t>
  </si>
  <si>
    <t>B6</t>
  </si>
  <si>
    <t>B5</t>
  </si>
  <si>
    <t>B4</t>
  </si>
  <si>
    <t>B3</t>
  </si>
  <si>
    <t>B2</t>
  </si>
  <si>
    <t>B1</t>
  </si>
  <si>
    <t>A8</t>
  </si>
  <si>
    <t>A7</t>
  </si>
  <si>
    <t>A6</t>
  </si>
  <si>
    <r>
      <rPr>
        <b/>
        <sz val="10"/>
        <rFont val="Arial"/>
        <family val="2"/>
      </rPr>
      <t>^</t>
    </r>
    <r>
      <rPr>
        <sz val="10"/>
        <rFont val="Arial"/>
        <family val="2"/>
      </rPr>
      <t xml:space="preserve"> 06</t>
    </r>
  </si>
  <si>
    <t>A5</t>
  </si>
  <si>
    <t>A4</t>
  </si>
  <si>
    <t>A3</t>
  </si>
  <si>
    <t>A2</t>
  </si>
  <si>
    <r>
      <rPr>
        <b/>
        <sz val="10"/>
        <rFont val="Arial"/>
        <family val="2"/>
      </rPr>
      <t>^</t>
    </r>
    <r>
      <rPr>
        <sz val="10"/>
        <rFont val="Arial"/>
        <family val="2"/>
      </rPr>
      <t xml:space="preserve"> Entry level for PHD holders</t>
    </r>
  </si>
  <si>
    <t>A1</t>
  </si>
  <si>
    <t>(2023) UQ-supported PhD Stipend</t>
  </si>
  <si>
    <t>FTE Fraction (rate per annum):</t>
  </si>
  <si>
    <t>Number of Hours (casual):</t>
  </si>
  <si>
    <t>HEW1.1</t>
  </si>
  <si>
    <t>HEW1.2</t>
  </si>
  <si>
    <t>HEW1.3</t>
  </si>
  <si>
    <t>HEW2.1</t>
  </si>
  <si>
    <t>HEW2.2</t>
  </si>
  <si>
    <t>HEW3.1</t>
  </si>
  <si>
    <t>HEW3.2</t>
  </si>
  <si>
    <t>HEW3.3</t>
  </si>
  <si>
    <t>HEW3.4</t>
  </si>
  <si>
    <t>HEW4.1</t>
  </si>
  <si>
    <t>HEW4.2</t>
  </si>
  <si>
    <t>HEW4.3</t>
  </si>
  <si>
    <t>HEW4.4</t>
  </si>
  <si>
    <t>HEW5.1</t>
  </si>
  <si>
    <t>HEW5.2</t>
  </si>
  <si>
    <t>HEW5.3</t>
  </si>
  <si>
    <t>HEW5.4</t>
  </si>
  <si>
    <t>HEW6.1</t>
  </si>
  <si>
    <t>HEW6.2</t>
  </si>
  <si>
    <t>HEW6.3</t>
  </si>
  <si>
    <t>HEW6.4</t>
  </si>
  <si>
    <t>HEW7.1</t>
  </si>
  <si>
    <t>HEW7.2</t>
  </si>
  <si>
    <t>HEW7.3</t>
  </si>
  <si>
    <t>HEW7.4</t>
  </si>
  <si>
    <t>HEW8.1</t>
  </si>
  <si>
    <t>HEW8.2</t>
  </si>
  <si>
    <t>HEW8.3</t>
  </si>
  <si>
    <t>HEW8.4</t>
  </si>
  <si>
    <t>HEW9.1</t>
  </si>
  <si>
    <t>HEW9.2</t>
  </si>
  <si>
    <t>HEW9.3</t>
  </si>
  <si>
    <t>HEW9.4</t>
  </si>
  <si>
    <t>FTE/Hours</t>
  </si>
  <si>
    <t>* This calculator will assist you in determinig the correct UQ salary rates. Select a level from the 'salary level' drop-down, and manually enter FTE (0 - 1.0), or hours in the FTE/Hours column.</t>
  </si>
  <si>
    <t>Field Research for the project</t>
  </si>
  <si>
    <t>Travel for the project</t>
  </si>
  <si>
    <t>PERSONNEL (all personnel lines to be entered in RMS)</t>
  </si>
  <si>
    <t>TRAVEL (only enter the total line, blue below in RMS)</t>
  </si>
  <si>
    <t xml:space="preserve">Equipment for the project </t>
  </si>
  <si>
    <t>Maintenance for the project</t>
  </si>
  <si>
    <t>Other costs for the project</t>
  </si>
  <si>
    <r>
      <t>Use this row to calculate a</t>
    </r>
    <r>
      <rPr>
        <b/>
        <i/>
        <u/>
        <sz val="11"/>
        <color theme="1"/>
        <rFont val="Calibri"/>
        <family val="2"/>
        <scheme val="minor"/>
      </rPr>
      <t xml:space="preserve"> casual </t>
    </r>
    <r>
      <rPr>
        <b/>
        <sz val="11"/>
        <color theme="1"/>
        <rFont val="Calibri"/>
        <family val="2"/>
        <scheme val="minor"/>
      </rPr>
      <t>Professional salary</t>
    </r>
  </si>
  <si>
    <r>
      <t xml:space="preserve">Use this row to calculate a </t>
    </r>
    <r>
      <rPr>
        <b/>
        <i/>
        <u/>
        <sz val="11"/>
        <color theme="1"/>
        <rFont val="Calibri"/>
        <family val="2"/>
        <scheme val="minor"/>
      </rPr>
      <t>Professional</t>
    </r>
    <r>
      <rPr>
        <b/>
        <sz val="11"/>
        <color theme="1"/>
        <rFont val="Calibri"/>
        <family val="2"/>
        <scheme val="minor"/>
      </rPr>
      <t xml:space="preserve"> salary</t>
    </r>
  </si>
  <si>
    <r>
      <t xml:space="preserve">Use this row to calculate an </t>
    </r>
    <r>
      <rPr>
        <b/>
        <i/>
        <u/>
        <sz val="11"/>
        <color theme="1"/>
        <rFont val="Calibri"/>
        <family val="2"/>
        <scheme val="minor"/>
      </rPr>
      <t>Academic</t>
    </r>
    <r>
      <rPr>
        <b/>
        <sz val="11"/>
        <color theme="1"/>
        <rFont val="Calibri"/>
        <family val="2"/>
        <scheme val="minor"/>
      </rPr>
      <t xml:space="preserve"> salary</t>
    </r>
  </si>
  <si>
    <t xml:space="preserve">* The ARC have introduced a streamlined budget in RMS. However, we recommend tracking indvidual budget components using this tool for when you come to preparing your budget justifications. This tool will also assist in calculating mandatory budget components, and correct UQ salary rates.
* Please do not manually update grey or blue fields, this will break the formula's that calculate the correct amounts
* You must select options from the drop-down boxes higlighted yellow
* Red arrows indicate instructive or explanatory text
* The next sheet "RMS" budget, will extract the data from this sheet relevant for you to enter in RMS </t>
  </si>
  <si>
    <t>FIELD RESEARCH (only enter the total line, blue below in RMS)</t>
  </si>
  <si>
    <t>EQUIPMENT (only enter the total line, blue below in RMS)</t>
  </si>
  <si>
    <t>MAINTENANCE (only enter the total line, blue below in RMS)</t>
  </si>
  <si>
    <t>OTHER (only enter the total line, blue below in RMS)</t>
  </si>
  <si>
    <t xml:space="preserve">Additional post-graduate researcher(s) (UQ Capacity Building Package) </t>
  </si>
  <si>
    <t>Format: Research Position (eg. Postdoctoral Research Associate), Appointment Level (A-E), FTE, incl. 30% Oncosts</t>
  </si>
  <si>
    <t xml:space="preserve">&lt;RMS will add your name here&gt; Future Fellowship </t>
  </si>
  <si>
    <t>Travel Allowance Check (red = travel allocation of $100,000 exceeded)</t>
  </si>
  <si>
    <t>Cells in this row will highlight red if the total project costs exceed the allowed limit from the ARC ($60,000pa) and UQ ($60,000pa)</t>
  </si>
  <si>
    <t>FT LEVEL</t>
  </si>
  <si>
    <t>• A level B01 would have $32,589 in year 1 of the budget as a UQ cash contribution, incrementing to B02 ($37,902) and B03 ($43,214) in years 2 and 3 respectively.
• If the nominated level of appointment is at the top of that pay band (e.g. B06) then you may include that salary level each year, with no increments.</t>
  </si>
  <si>
    <t xml:space="preserve">Yearly UQ Salary 2024$ (including on-costs) </t>
  </si>
  <si>
    <t xml:space="preserve">ARC DECRA salary Level (including on-costs) </t>
  </si>
  <si>
    <t xml:space="preserve">Future Fellow 2024 Salary Gap Calculations for UQ applicants </t>
  </si>
  <si>
    <t xml:space="preserve">As the Future Fellow salary and salary on-costs paid by the ARC are at a fixed rate (and the total is less than UQ academic appointment levels), there will be a gap between this and your actual UQ salary. This is to be outlined as a cash commitment in Parts C2, D1, and D3 of the Application, as required by ARC. 
The level of academic appointment nominated on the signed Application Certification Form will determine the salary gap calculated the Application budget, incremented yearly across the life of the three year award. For example, approximate figures would be calculated as follows:  </t>
  </si>
  <si>
    <t>Indicative 2024 Fraction FTE Including 30% On-Costs</t>
  </si>
  <si>
    <t>(2024) ARC-supported PhD/MPhil Stipend</t>
  </si>
  <si>
    <t>$29880</t>
  </si>
  <si>
    <t xml:space="preserve">UQ App Level </t>
  </si>
  <si>
    <t xml:space="preserve">ARC Salary Level </t>
  </si>
  <si>
    <t xml:space="preserve">Actual 2024$ Yearly salary gap </t>
  </si>
  <si>
    <t>Salary gap for Entry into RMS</t>
  </si>
  <si>
    <t>ARC Salary Level</t>
  </si>
  <si>
    <t xml:space="preserve">UQ Salary level </t>
  </si>
  <si>
    <t>SALARY LEVEL CALCULATOR</t>
  </si>
  <si>
    <t>Use this row to calculate an Future Fellow Salary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</si>
</sst>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quot;$&quot;#,##0.00"/>
    <numFmt numFmtId="165" formatCode="&quot;$&quot;#,##0"/>
    <numFmt numFmtId="166" formatCode="_-&quot;$&quot;* #,##0_-;\-&quot;$&quot;* #,##0_-;_-&quot;$&quot;* &quot;-&quot;??_-;_-@_-"/>
    <numFmt numFmtId="167" formatCode="0.000%"/>
    <numFmt numFmtId="168" formatCode="_-* #,##0.00000_-;\-* #,##0.00000_-;_-* &quot;-&quot;??_-;_-@_-"/>
    <numFmt numFmtId="169" formatCode="#,##0.0"/>
    <numFmt numFmtId="170" formatCode="&quot;$&quot;#,##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0"/>
      <name val="Arial"/>
      <family val="2"/>
    </font>
    <font>
      <sz val="8"/>
      <name val="Arial"/>
      <family val="2"/>
    </font>
    <font>
      <b/>
      <sz val="10"/>
      <name val="Verdana"/>
      <family val="2"/>
    </font>
    <font>
      <sz val="10"/>
      <name val="Arial"/>
      <family val="2"/>
    </font>
    <font>
      <b/>
      <sz val="12"/>
      <name val="Arial"/>
      <family val="2"/>
    </font>
    <font>
      <sz val="11"/>
      <color theme="1"/>
      <name val="Calibri"/>
      <family val="2"/>
      <scheme val="minor"/>
    </font>
    <font>
      <sz val="10"/>
      <name val="Arial"/>
      <family val="2"/>
    </font>
    <font>
      <sz val="12"/>
      <name val="Verdana"/>
      <family val="2"/>
    </font>
    <font>
      <sz val="12"/>
      <name val="Arial"/>
      <family val="2"/>
    </font>
    <font>
      <sz val="11"/>
      <name val="Verdana"/>
      <family val="2"/>
    </font>
    <font>
      <b/>
      <sz val="11"/>
      <name val="Arial"/>
      <family val="2"/>
    </font>
    <font>
      <b/>
      <sz val="10"/>
      <name val="Calibri"/>
      <family val="2"/>
      <scheme val="minor"/>
    </font>
    <font>
      <sz val="10"/>
      <name val="Calibri"/>
      <family val="2"/>
      <scheme val="minor"/>
    </font>
    <font>
      <b/>
      <sz val="11"/>
      <color rgb="FF000000"/>
      <name val="Calibri"/>
      <family val="2"/>
      <scheme val="minor"/>
    </font>
    <font>
      <sz val="11"/>
      <color rgb="FF000000"/>
      <name val="Calibri"/>
      <family val="2"/>
      <scheme val="minor"/>
    </font>
    <font>
      <sz val="9"/>
      <color indexed="81"/>
      <name val="Tahoma"/>
      <family val="2"/>
    </font>
    <font>
      <b/>
      <sz val="11"/>
      <color theme="0"/>
      <name val="Calibri"/>
      <family val="2"/>
      <scheme val="minor"/>
    </font>
    <font>
      <sz val="11"/>
      <color theme="0"/>
      <name val="Calibri"/>
      <family val="2"/>
      <scheme val="minor"/>
    </font>
    <font>
      <b/>
      <sz val="10"/>
      <color rgb="FFFF0000"/>
      <name val="Verdana"/>
      <family val="2"/>
    </font>
    <font>
      <b/>
      <sz val="9"/>
      <color indexed="81"/>
      <name val="Tahoma"/>
      <family val="2"/>
    </font>
    <font>
      <sz val="9"/>
      <color theme="1"/>
      <name val="Calibri"/>
      <family val="2"/>
      <scheme val="minor"/>
    </font>
    <font>
      <sz val="10"/>
      <name val="Arial"/>
      <family val="2"/>
    </font>
    <font>
      <b/>
      <sz val="8"/>
      <color theme="1"/>
      <name val="Calibri"/>
      <family val="2"/>
      <scheme val="minor"/>
    </font>
    <font>
      <sz val="8"/>
      <color theme="1"/>
      <name val="Calibri"/>
      <family val="2"/>
      <scheme val="minor"/>
    </font>
    <font>
      <sz val="8"/>
      <name val="Calibri"/>
      <family val="2"/>
      <scheme val="minor"/>
    </font>
    <font>
      <b/>
      <sz val="8"/>
      <name val="Calibri"/>
      <family val="2"/>
      <scheme val="minor"/>
    </font>
    <font>
      <b/>
      <sz val="8"/>
      <color theme="5" tint="-0.249977111117893"/>
      <name val="Calibri"/>
      <family val="2"/>
      <scheme val="minor"/>
    </font>
    <font>
      <i/>
      <sz val="8"/>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i/>
      <u/>
      <sz val="11"/>
      <color theme="1"/>
      <name val="Calibri"/>
      <family val="2"/>
      <scheme val="minor"/>
    </font>
    <font>
      <i/>
      <sz val="11"/>
      <color theme="1"/>
      <name val="Calibri"/>
      <family val="2"/>
      <scheme val="minor"/>
    </font>
    <font>
      <sz val="11"/>
      <name val="Calibri"/>
      <family val="2"/>
      <scheme val="minor"/>
    </font>
  </fonts>
  <fills count="2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50"/>
        <bgColor indexed="64"/>
      </patternFill>
    </fill>
    <fill>
      <patternFill patternType="solid">
        <fgColor indexed="49"/>
        <bgColor indexed="64"/>
      </patternFill>
    </fill>
    <fill>
      <patternFill patternType="solid">
        <fgColor indexed="46"/>
        <bgColor indexed="64"/>
      </patternFill>
    </fill>
    <fill>
      <patternFill patternType="solid">
        <fgColor indexed="48"/>
        <bgColor indexed="64"/>
      </patternFill>
    </fill>
    <fill>
      <patternFill patternType="solid">
        <fgColor indexed="13"/>
        <bgColor indexed="64"/>
      </patternFill>
    </fill>
    <fill>
      <patternFill patternType="solid">
        <fgColor rgb="FFFFFF99"/>
        <bgColor indexed="64"/>
      </patternFill>
    </fill>
    <fill>
      <patternFill patternType="solid">
        <fgColor rgb="FFFFCC99"/>
        <bgColor indexed="64"/>
      </patternFill>
    </fill>
    <fill>
      <patternFill patternType="solid">
        <fgColor rgb="FFFF99CC"/>
        <bgColor indexed="64"/>
      </patternFill>
    </fill>
    <fill>
      <patternFill patternType="solid">
        <fgColor them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CC"/>
        <bgColor indexed="64"/>
      </patternFill>
    </fill>
    <fill>
      <patternFill patternType="solid">
        <fgColor indexed="44"/>
        <bgColor indexed="64"/>
      </patternFill>
    </fill>
    <fill>
      <patternFill patternType="solid">
        <fgColor theme="8" tint="0.59999389629810485"/>
        <bgColor indexed="64"/>
      </patternFill>
    </fill>
    <fill>
      <patternFill patternType="solid">
        <fgColor rgb="FFF6FCA2"/>
        <bgColor indexed="64"/>
      </patternFill>
    </fill>
  </fills>
  <borders count="7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9"/>
      </left>
      <right style="thin">
        <color theme="9"/>
      </right>
      <top style="thin">
        <color theme="9"/>
      </top>
      <bottom style="thin">
        <color theme="9"/>
      </bottom>
      <diagonal/>
    </border>
    <border>
      <left/>
      <right/>
      <top style="thin">
        <color theme="9"/>
      </top>
      <bottom/>
      <diagonal/>
    </border>
    <border>
      <left/>
      <right/>
      <top style="thin">
        <color theme="9"/>
      </top>
      <bottom style="thin">
        <color theme="9"/>
      </bottom>
      <diagonal/>
    </border>
    <border>
      <left/>
      <right/>
      <top/>
      <bottom style="medium">
        <color theme="9"/>
      </bottom>
      <diagonal/>
    </border>
    <border>
      <left style="thin">
        <color theme="9"/>
      </left>
      <right style="thin">
        <color theme="9"/>
      </right>
      <top/>
      <bottom style="thin">
        <color theme="9"/>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xf numFmtId="0" fontId="14" fillId="0" borderId="0"/>
    <xf numFmtId="44" fontId="15" fillId="0" borderId="0" applyFont="0" applyFill="0" applyBorder="0" applyAlignment="0" applyProtection="0"/>
    <xf numFmtId="44" fontId="1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0" fontId="7" fillId="0" borderId="0"/>
    <xf numFmtId="0" fontId="12" fillId="0" borderId="0"/>
    <xf numFmtId="44" fontId="12" fillId="0" borderId="0" applyFont="0" applyFill="0" applyBorder="0" applyAlignment="0" applyProtection="0"/>
  </cellStyleXfs>
  <cellXfs count="452">
    <xf numFmtId="0" fontId="0" fillId="0" borderId="0" xfId="0"/>
    <xf numFmtId="0" fontId="12" fillId="0" borderId="0" xfId="0" applyFont="1"/>
    <xf numFmtId="44" fontId="8" fillId="0" borderId="0" xfId="3" applyFont="1" applyBorder="1"/>
    <xf numFmtId="0" fontId="31" fillId="0" borderId="28" xfId="0" applyFont="1" applyBorder="1" applyAlignment="1" applyProtection="1">
      <alignment horizontal="center" vertical="center"/>
      <protection locked="0"/>
    </xf>
    <xf numFmtId="166" fontId="31" fillId="0" borderId="28" xfId="2" applyNumberFormat="1" applyFont="1" applyBorder="1" applyAlignment="1" applyProtection="1">
      <alignment vertical="top"/>
      <protection locked="0"/>
    </xf>
    <xf numFmtId="166" fontId="32" fillId="0" borderId="28" xfId="2" applyNumberFormat="1" applyFont="1" applyBorder="1" applyAlignment="1" applyProtection="1">
      <alignment vertical="top"/>
      <protection locked="0"/>
    </xf>
    <xf numFmtId="166" fontId="33" fillId="0" borderId="28" xfId="2" applyNumberFormat="1" applyFont="1" applyBorder="1" applyAlignment="1" applyProtection="1">
      <alignment vertical="top"/>
      <protection locked="0"/>
    </xf>
    <xf numFmtId="166" fontId="32" fillId="0" borderId="28" xfId="2" applyNumberFormat="1" applyFont="1" applyFill="1" applyBorder="1" applyAlignment="1" applyProtection="1">
      <alignment vertical="top"/>
      <protection locked="0"/>
    </xf>
    <xf numFmtId="0" fontId="31" fillId="0" borderId="0" xfId="0" applyFont="1" applyAlignment="1" applyProtection="1">
      <alignment horizontal="left" vertical="top"/>
      <protection locked="0"/>
    </xf>
    <xf numFmtId="0" fontId="31" fillId="0" borderId="0" xfId="0" applyFont="1" applyAlignment="1" applyProtection="1">
      <alignment horizontal="center" vertical="top"/>
      <protection locked="0"/>
    </xf>
    <xf numFmtId="0" fontId="31" fillId="17" borderId="29" xfId="0" applyFont="1" applyFill="1" applyBorder="1" applyAlignment="1" applyProtection="1">
      <alignment horizontal="left"/>
      <protection locked="0"/>
    </xf>
    <xf numFmtId="0" fontId="32" fillId="17" borderId="29" xfId="0" applyFont="1" applyFill="1" applyBorder="1" applyAlignment="1" applyProtection="1">
      <alignment horizontal="left"/>
      <protection locked="0"/>
    </xf>
    <xf numFmtId="0" fontId="31" fillId="17" borderId="0" xfId="0" applyFont="1" applyFill="1" applyProtection="1">
      <protection locked="0"/>
    </xf>
    <xf numFmtId="0" fontId="32" fillId="17" borderId="0" xfId="0" applyFont="1" applyFill="1" applyProtection="1">
      <protection locked="0"/>
    </xf>
    <xf numFmtId="0" fontId="31" fillId="0" borderId="28" xfId="0" applyFont="1" applyBorder="1" applyAlignment="1" applyProtection="1">
      <alignment horizontal="left" vertical="top"/>
      <protection locked="0"/>
    </xf>
    <xf numFmtId="0" fontId="32" fillId="0" borderId="28" xfId="0" applyFont="1" applyBorder="1" applyAlignment="1" applyProtection="1">
      <alignment horizontal="left" vertical="top"/>
      <protection locked="0"/>
    </xf>
    <xf numFmtId="0" fontId="31" fillId="0" borderId="30" xfId="0" applyFont="1" applyBorder="1" applyAlignment="1" applyProtection="1">
      <alignment horizontal="left" vertical="top"/>
      <protection locked="0"/>
    </xf>
    <xf numFmtId="0" fontId="32" fillId="0" borderId="0" xfId="0" applyFont="1" applyProtection="1">
      <protection locked="0"/>
    </xf>
    <xf numFmtId="0" fontId="31" fillId="0" borderId="0" xfId="0" applyFont="1" applyAlignment="1" applyProtection="1">
      <alignment vertical="top"/>
      <protection locked="0"/>
    </xf>
    <xf numFmtId="0" fontId="31" fillId="0" borderId="31" xfId="0" applyFont="1" applyBorder="1" applyAlignment="1" applyProtection="1">
      <alignment horizontal="left" vertical="top"/>
      <protection locked="0"/>
    </xf>
    <xf numFmtId="0" fontId="32" fillId="0" borderId="31" xfId="0" applyFont="1" applyBorder="1" applyAlignment="1" applyProtection="1">
      <alignment vertical="top"/>
      <protection locked="0"/>
    </xf>
    <xf numFmtId="0" fontId="31" fillId="0" borderId="31" xfId="0" applyFont="1" applyBorder="1" applyAlignment="1" applyProtection="1">
      <alignment horizontal="center" vertical="top"/>
      <protection locked="0"/>
    </xf>
    <xf numFmtId="0" fontId="31" fillId="0" borderId="32" xfId="0" applyFont="1" applyBorder="1" applyAlignment="1" applyProtection="1">
      <alignment horizontal="left" vertical="top"/>
      <protection locked="0"/>
    </xf>
    <xf numFmtId="0" fontId="32" fillId="0" borderId="32" xfId="0" applyFont="1" applyBorder="1" applyAlignment="1" applyProtection="1">
      <alignment vertical="top"/>
      <protection locked="0"/>
    </xf>
    <xf numFmtId="167" fontId="32" fillId="0" borderId="32" xfId="5" applyNumberFormat="1" applyFont="1" applyBorder="1" applyAlignment="1" applyProtection="1">
      <alignment vertical="top"/>
      <protection locked="0"/>
    </xf>
    <xf numFmtId="0" fontId="32" fillId="0" borderId="28" xfId="0" applyFont="1" applyBorder="1" applyAlignment="1" applyProtection="1">
      <alignment vertical="top"/>
      <protection locked="0"/>
    </xf>
    <xf numFmtId="167" fontId="32" fillId="0" borderId="28" xfId="5" applyNumberFormat="1" applyFont="1" applyBorder="1" applyAlignment="1" applyProtection="1">
      <alignment vertical="top"/>
      <protection locked="0"/>
    </xf>
    <xf numFmtId="0" fontId="32" fillId="0" borderId="0" xfId="0" applyFont="1" applyAlignment="1" applyProtection="1">
      <alignment horizontal="left" vertical="top"/>
      <protection locked="0"/>
    </xf>
    <xf numFmtId="0" fontId="32" fillId="0" borderId="0" xfId="0" applyFont="1" applyAlignment="1" applyProtection="1">
      <alignment vertical="top"/>
      <protection locked="0"/>
    </xf>
    <xf numFmtId="0" fontId="32" fillId="17" borderId="28" xfId="0" applyFont="1" applyFill="1" applyBorder="1" applyAlignment="1" applyProtection="1">
      <alignment horizontal="left"/>
      <protection locked="0"/>
    </xf>
    <xf numFmtId="0" fontId="31" fillId="17" borderId="28" xfId="0" applyFont="1" applyFill="1" applyBorder="1" applyAlignment="1" applyProtection="1">
      <alignment horizontal="left"/>
      <protection locked="0"/>
    </xf>
    <xf numFmtId="0" fontId="32" fillId="0" borderId="28" xfId="0" applyFont="1" applyBorder="1" applyAlignment="1">
      <alignment horizontal="left"/>
    </xf>
    <xf numFmtId="0" fontId="31" fillId="0" borderId="28" xfId="0" applyFont="1" applyBorder="1" applyAlignment="1">
      <alignment horizontal="left"/>
    </xf>
    <xf numFmtId="0" fontId="34" fillId="0" borderId="0" xfId="0" applyFont="1"/>
    <xf numFmtId="167" fontId="31" fillId="0" borderId="30" xfId="5" applyNumberFormat="1" applyFont="1" applyBorder="1" applyAlignment="1" applyProtection="1">
      <alignment vertical="top"/>
      <protection locked="0"/>
    </xf>
    <xf numFmtId="10" fontId="32" fillId="0" borderId="0" xfId="0" applyNumberFormat="1" applyFont="1" applyAlignment="1" applyProtection="1">
      <alignment vertical="top"/>
      <protection locked="0"/>
    </xf>
    <xf numFmtId="0" fontId="32" fillId="0" borderId="0" xfId="0" quotePrefix="1" applyFont="1" applyAlignment="1" applyProtection="1">
      <alignment vertical="top"/>
      <protection locked="0"/>
    </xf>
    <xf numFmtId="0" fontId="31" fillId="17" borderId="0" xfId="0" applyFont="1" applyFill="1" applyAlignment="1" applyProtection="1">
      <alignment horizontal="left"/>
      <protection locked="0"/>
    </xf>
    <xf numFmtId="0" fontId="31" fillId="17" borderId="0" xfId="0" applyFont="1" applyFill="1" applyAlignment="1" applyProtection="1">
      <alignment horizontal="left" vertical="top"/>
      <protection locked="0"/>
    </xf>
    <xf numFmtId="14" fontId="32" fillId="0" borderId="28" xfId="0" applyNumberFormat="1" applyFont="1" applyBorder="1" applyAlignment="1" applyProtection="1">
      <alignment horizontal="left" vertical="top"/>
      <protection locked="0"/>
    </xf>
    <xf numFmtId="168" fontId="32" fillId="15" borderId="28" xfId="4" applyNumberFormat="1" applyFont="1" applyFill="1" applyBorder="1" applyAlignment="1" applyProtection="1">
      <alignment horizontal="left" vertical="top"/>
      <protection locked="0"/>
    </xf>
    <xf numFmtId="0" fontId="35" fillId="0" borderId="0" xfId="0" applyFont="1" applyAlignment="1" applyProtection="1">
      <alignment horizontal="left" vertical="top" wrapText="1"/>
      <protection locked="0"/>
    </xf>
    <xf numFmtId="168" fontId="31" fillId="0" borderId="28" xfId="4" applyNumberFormat="1" applyFont="1" applyBorder="1" applyAlignment="1" applyProtection="1">
      <alignment horizontal="left" vertical="top"/>
      <protection locked="0"/>
    </xf>
    <xf numFmtId="168" fontId="31" fillId="15" borderId="28" xfId="4" applyNumberFormat="1" applyFont="1" applyFill="1" applyBorder="1" applyAlignment="1" applyProtection="1">
      <alignment horizontal="left" vertical="top"/>
    </xf>
    <xf numFmtId="14" fontId="32" fillId="0" borderId="0" xfId="0" applyNumberFormat="1" applyFont="1" applyAlignment="1" applyProtection="1">
      <alignment horizontal="left" vertical="top"/>
      <protection locked="0"/>
    </xf>
    <xf numFmtId="168" fontId="32" fillId="0" borderId="0" xfId="4" applyNumberFormat="1" applyFont="1" applyBorder="1" applyAlignment="1" applyProtection="1">
      <alignment horizontal="left" vertical="top"/>
      <protection locked="0"/>
    </xf>
    <xf numFmtId="0" fontId="36" fillId="0" borderId="0" xfId="0" applyFont="1" applyAlignment="1" applyProtection="1">
      <alignment horizontal="left" vertical="top"/>
      <protection locked="0"/>
    </xf>
    <xf numFmtId="167" fontId="32" fillId="0" borderId="0" xfId="5" applyNumberFormat="1" applyFont="1" applyBorder="1" applyAlignment="1" applyProtection="1">
      <alignment vertical="top"/>
      <protection locked="0"/>
    </xf>
    <xf numFmtId="0" fontId="37" fillId="0" borderId="0" xfId="6" applyFont="1" applyAlignment="1">
      <alignment horizontal="left" vertical="top"/>
    </xf>
    <xf numFmtId="0" fontId="7" fillId="0" borderId="0" xfId="6" applyAlignment="1">
      <alignment horizontal="left" vertical="top"/>
    </xf>
    <xf numFmtId="0" fontId="20" fillId="15" borderId="37" xfId="7" applyFont="1" applyFill="1" applyBorder="1" applyAlignment="1">
      <alignment horizontal="left" vertical="top" wrapText="1"/>
    </xf>
    <xf numFmtId="0" fontId="20" fillId="15" borderId="38" xfId="7" applyFont="1" applyFill="1" applyBorder="1" applyAlignment="1">
      <alignment horizontal="left" vertical="top" wrapText="1"/>
    </xf>
    <xf numFmtId="0" fontId="37" fillId="18" borderId="26" xfId="6" applyFont="1" applyFill="1" applyBorder="1" applyAlignment="1">
      <alignment horizontal="left" vertical="top"/>
    </xf>
    <xf numFmtId="0" fontId="37" fillId="18" borderId="2" xfId="6" applyFont="1" applyFill="1" applyBorder="1" applyAlignment="1">
      <alignment horizontal="left" vertical="top" wrapText="1"/>
    </xf>
    <xf numFmtId="0" fontId="37" fillId="18" borderId="3" xfId="6" applyFont="1" applyFill="1" applyBorder="1" applyAlignment="1">
      <alignment horizontal="left" vertical="top" wrapText="1"/>
    </xf>
    <xf numFmtId="0" fontId="37" fillId="19" borderId="0" xfId="6" applyFont="1" applyFill="1" applyAlignment="1">
      <alignment horizontal="left" vertical="top" wrapText="1"/>
    </xf>
    <xf numFmtId="165" fontId="38" fillId="0" borderId="13" xfId="6" applyNumberFormat="1" applyFont="1" applyBorder="1" applyAlignment="1">
      <alignment horizontal="left" vertical="top"/>
    </xf>
    <xf numFmtId="165" fontId="38" fillId="0" borderId="14" xfId="6" applyNumberFormat="1" applyFont="1" applyBorder="1" applyAlignment="1">
      <alignment horizontal="left" vertical="top"/>
    </xf>
    <xf numFmtId="0" fontId="37" fillId="18" borderId="25" xfId="6" applyFont="1" applyFill="1" applyBorder="1" applyAlignment="1">
      <alignment horizontal="left" vertical="top" wrapText="1"/>
    </xf>
    <xf numFmtId="165" fontId="38" fillId="20" borderId="14" xfId="6" applyNumberFormat="1" applyFont="1" applyFill="1" applyBorder="1" applyAlignment="1">
      <alignment horizontal="left" vertical="top"/>
    </xf>
    <xf numFmtId="0" fontId="37" fillId="18" borderId="27" xfId="6" applyFont="1" applyFill="1" applyBorder="1" applyAlignment="1">
      <alignment horizontal="left" vertical="top" wrapText="1"/>
    </xf>
    <xf numFmtId="165" fontId="7" fillId="20" borderId="7" xfId="6" applyNumberFormat="1" applyFill="1" applyBorder="1" applyAlignment="1">
      <alignment horizontal="left" vertical="top"/>
    </xf>
    <xf numFmtId="6" fontId="38" fillId="20" borderId="13" xfId="6" applyNumberFormat="1" applyFont="1" applyFill="1" applyBorder="1" applyAlignment="1">
      <alignment horizontal="left" vertical="top"/>
    </xf>
    <xf numFmtId="0" fontId="37" fillId="19" borderId="0" xfId="6" applyFont="1" applyFill="1" applyAlignment="1">
      <alignment vertical="top" wrapText="1"/>
    </xf>
    <xf numFmtId="165" fontId="7" fillId="20" borderId="40" xfId="6" applyNumberFormat="1" applyFill="1" applyBorder="1" applyAlignment="1">
      <alignment horizontal="left" vertical="top" wrapText="1"/>
    </xf>
    <xf numFmtId="165" fontId="7" fillId="0" borderId="0" xfId="6" applyNumberFormat="1" applyAlignment="1">
      <alignment horizontal="center" vertical="top" wrapText="1"/>
    </xf>
    <xf numFmtId="165" fontId="7" fillId="0" borderId="0" xfId="6" applyNumberFormat="1" applyAlignment="1">
      <alignment vertical="top" wrapText="1"/>
    </xf>
    <xf numFmtId="0" fontId="8" fillId="0" borderId="0" xfId="7" applyFont="1"/>
    <xf numFmtId="0" fontId="13" fillId="0" borderId="0" xfId="7" applyFont="1" applyAlignment="1">
      <alignment horizontal="center" vertical="center"/>
    </xf>
    <xf numFmtId="0" fontId="12" fillId="0" borderId="0" xfId="7" applyAlignment="1">
      <alignment vertical="center"/>
    </xf>
    <xf numFmtId="0" fontId="19" fillId="0" borderId="42" xfId="7" applyFont="1" applyBorder="1" applyAlignment="1">
      <alignment horizontal="right" vertical="center"/>
    </xf>
    <xf numFmtId="0" fontId="19" fillId="0" borderId="43" xfId="7" applyFont="1" applyBorder="1" applyAlignment="1">
      <alignment horizontal="right" vertical="center"/>
    </xf>
    <xf numFmtId="2" fontId="19" fillId="20" borderId="44" xfId="7" applyNumberFormat="1" applyFont="1" applyFill="1" applyBorder="1" applyAlignment="1">
      <alignment horizontal="left" vertical="center"/>
    </xf>
    <xf numFmtId="49" fontId="8" fillId="0" borderId="0" xfId="7" applyNumberFormat="1" applyFont="1"/>
    <xf numFmtId="49" fontId="12" fillId="0" borderId="0" xfId="7" applyNumberFormat="1"/>
    <xf numFmtId="0" fontId="8" fillId="0" borderId="0" xfId="7" applyFont="1" applyAlignment="1">
      <alignment vertical="center"/>
    </xf>
    <xf numFmtId="0" fontId="19" fillId="0" borderId="0" xfId="7" applyFont="1" applyAlignment="1">
      <alignment horizontal="right" vertical="center"/>
    </xf>
    <xf numFmtId="2" fontId="19" fillId="0" borderId="0" xfId="7" applyNumberFormat="1" applyFont="1" applyAlignment="1">
      <alignment horizontal="center" vertical="center"/>
    </xf>
    <xf numFmtId="0" fontId="12" fillId="0" borderId="0" xfId="7" applyAlignment="1">
      <alignment horizontal="center" vertical="center"/>
    </xf>
    <xf numFmtId="0" fontId="11" fillId="0" borderId="0" xfId="7" applyFont="1" applyAlignment="1">
      <alignment horizontal="center" vertical="center" wrapTex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41" xfId="7" applyFont="1" applyBorder="1" applyAlignment="1">
      <alignment horizontal="center" vertical="center" wrapText="1"/>
    </xf>
    <xf numFmtId="0" fontId="9" fillId="6" borderId="46" xfId="7" applyFont="1" applyFill="1" applyBorder="1" applyAlignment="1">
      <alignment horizontal="center" vertical="center"/>
    </xf>
    <xf numFmtId="0" fontId="9" fillId="6" borderId="47" xfId="7" applyFont="1" applyFill="1" applyBorder="1" applyAlignment="1">
      <alignment horizontal="left" vertical="center" wrapText="1"/>
    </xf>
    <xf numFmtId="0" fontId="9" fillId="6" borderId="0" xfId="7" applyFont="1" applyFill="1" applyAlignment="1">
      <alignment horizontal="left" vertical="center" wrapText="1"/>
    </xf>
    <xf numFmtId="166" fontId="12" fillId="21" borderId="48" xfId="7" applyNumberFormat="1" applyFill="1" applyBorder="1" applyAlignment="1">
      <alignment horizontal="right"/>
    </xf>
    <xf numFmtId="170" fontId="12" fillId="21" borderId="50" xfId="7" applyNumberFormat="1" applyFill="1" applyBorder="1" applyAlignment="1">
      <alignment vertical="center"/>
    </xf>
    <xf numFmtId="0" fontId="10" fillId="2" borderId="8" xfId="7" applyFont="1" applyFill="1" applyBorder="1" applyAlignment="1">
      <alignment vertical="top" wrapText="1"/>
    </xf>
    <xf numFmtId="0" fontId="10" fillId="2" borderId="0" xfId="7" applyFont="1" applyFill="1" applyAlignment="1">
      <alignment vertical="top" wrapText="1"/>
    </xf>
    <xf numFmtId="166" fontId="12" fillId="22" borderId="0" xfId="7" applyNumberFormat="1" applyFill="1" applyAlignment="1">
      <alignment horizontal="right"/>
    </xf>
    <xf numFmtId="165" fontId="12" fillId="2" borderId="3" xfId="8" applyNumberFormat="1" applyFont="1" applyFill="1" applyBorder="1" applyAlignment="1">
      <alignment vertical="center"/>
    </xf>
    <xf numFmtId="0" fontId="9" fillId="2" borderId="33" xfId="7" applyFont="1" applyFill="1" applyBorder="1" applyAlignment="1">
      <alignment vertical="center"/>
    </xf>
    <xf numFmtId="166" fontId="12" fillId="22" borderId="4" xfId="7" applyNumberFormat="1" applyFill="1" applyBorder="1" applyAlignment="1">
      <alignment horizontal="right"/>
    </xf>
    <xf numFmtId="165" fontId="12" fillId="2" borderId="5" xfId="8" applyNumberFormat="1" applyFont="1" applyFill="1" applyBorder="1" applyAlignment="1">
      <alignment vertical="center"/>
    </xf>
    <xf numFmtId="0" fontId="27" fillId="0" borderId="0" xfId="7" applyFont="1"/>
    <xf numFmtId="164" fontId="12" fillId="0" borderId="0" xfId="7" applyNumberFormat="1"/>
    <xf numFmtId="0" fontId="12" fillId="2" borderId="33" xfId="7" applyFill="1" applyBorder="1" applyAlignment="1">
      <alignment vertical="top"/>
    </xf>
    <xf numFmtId="165" fontId="12" fillId="0" borderId="0" xfId="7" applyNumberFormat="1" applyAlignment="1">
      <alignment vertical="center"/>
    </xf>
    <xf numFmtId="0" fontId="12" fillId="2" borderId="57" xfId="7" applyFill="1" applyBorder="1" applyAlignment="1">
      <alignment vertical="top"/>
    </xf>
    <xf numFmtId="0" fontId="12" fillId="2" borderId="58" xfId="7" applyFill="1" applyBorder="1" applyAlignment="1">
      <alignment vertical="top"/>
    </xf>
    <xf numFmtId="166" fontId="12" fillId="22" borderId="59" xfId="7" applyNumberFormat="1" applyFill="1" applyBorder="1" applyAlignment="1">
      <alignment horizontal="right"/>
    </xf>
    <xf numFmtId="165" fontId="12" fillId="2" borderId="7" xfId="8" applyNumberFormat="1" applyFont="1" applyFill="1" applyBorder="1" applyAlignment="1">
      <alignment vertical="center"/>
    </xf>
    <xf numFmtId="0" fontId="10" fillId="3" borderId="8" xfId="7" applyFont="1" applyFill="1" applyBorder="1" applyAlignment="1">
      <alignment vertical="top" wrapText="1"/>
    </xf>
    <xf numFmtId="166" fontId="12" fillId="12" borderId="2" xfId="7" applyNumberFormat="1" applyFill="1" applyBorder="1" applyAlignment="1">
      <alignment horizontal="right"/>
    </xf>
    <xf numFmtId="165" fontId="12" fillId="3" borderId="3" xfId="7" applyNumberFormat="1" applyFill="1" applyBorder="1" applyAlignment="1">
      <alignment vertical="center"/>
    </xf>
    <xf numFmtId="0" fontId="9" fillId="3" borderId="33" xfId="7" applyFont="1" applyFill="1" applyBorder="1" applyAlignment="1">
      <alignment vertical="center"/>
    </xf>
    <xf numFmtId="0" fontId="9" fillId="3" borderId="0" xfId="7" applyFont="1" applyFill="1" applyAlignment="1">
      <alignment vertical="center"/>
    </xf>
    <xf numFmtId="166" fontId="12" fillId="12" borderId="0" xfId="7" applyNumberFormat="1" applyFill="1" applyAlignment="1">
      <alignment horizontal="right"/>
    </xf>
    <xf numFmtId="165" fontId="12" fillId="3" borderId="5" xfId="7" applyNumberFormat="1" applyFill="1" applyBorder="1" applyAlignment="1">
      <alignment vertical="center"/>
    </xf>
    <xf numFmtId="0" fontId="12" fillId="3" borderId="33" xfId="7" applyFill="1" applyBorder="1" applyAlignment="1">
      <alignment vertical="top"/>
    </xf>
    <xf numFmtId="166" fontId="12" fillId="12" borderId="4" xfId="7" applyNumberFormat="1" applyFill="1" applyBorder="1" applyAlignment="1">
      <alignment horizontal="right"/>
    </xf>
    <xf numFmtId="166" fontId="12" fillId="12" borderId="47" xfId="7" applyNumberFormat="1" applyFill="1" applyBorder="1" applyAlignment="1">
      <alignment horizontal="right"/>
    </xf>
    <xf numFmtId="0" fontId="12" fillId="3" borderId="0" xfId="7" applyFill="1" applyAlignment="1">
      <alignment vertical="top"/>
    </xf>
    <xf numFmtId="0" fontId="12" fillId="3" borderId="57" xfId="7" applyFill="1" applyBorder="1" applyAlignment="1">
      <alignment vertical="top"/>
    </xf>
    <xf numFmtId="0" fontId="12" fillId="3" borderId="58" xfId="7" applyFill="1" applyBorder="1" applyAlignment="1">
      <alignment vertical="top"/>
    </xf>
    <xf numFmtId="166" fontId="12" fillId="12" borderId="59" xfId="7" applyNumberFormat="1" applyFill="1" applyBorder="1" applyAlignment="1">
      <alignment horizontal="right"/>
    </xf>
    <xf numFmtId="0" fontId="10" fillId="4" borderId="8" xfId="7" applyFont="1" applyFill="1" applyBorder="1" applyAlignment="1">
      <alignment wrapText="1"/>
    </xf>
    <xf numFmtId="0" fontId="10" fillId="4" borderId="0" xfId="7" applyFont="1" applyFill="1" applyAlignment="1">
      <alignment wrapText="1"/>
    </xf>
    <xf numFmtId="166" fontId="12" fillId="13" borderId="0" xfId="7" applyNumberFormat="1" applyFill="1" applyAlignment="1">
      <alignment horizontal="right"/>
    </xf>
    <xf numFmtId="49" fontId="12" fillId="13" borderId="51" xfId="7" applyNumberFormat="1" applyFill="1" applyBorder="1" applyAlignment="1">
      <alignment horizontal="right" vertical="center"/>
    </xf>
    <xf numFmtId="165" fontId="12" fillId="13" borderId="3" xfId="7" applyNumberFormat="1" applyFill="1" applyBorder="1" applyAlignment="1">
      <alignment vertical="center"/>
    </xf>
    <xf numFmtId="0" fontId="9" fillId="4" borderId="33" xfId="7" applyFont="1" applyFill="1" applyBorder="1" applyAlignment="1">
      <alignment vertical="center" wrapText="1"/>
    </xf>
    <xf numFmtId="0" fontId="9" fillId="4" borderId="34" xfId="7" applyFont="1" applyFill="1" applyBorder="1" applyAlignment="1">
      <alignment vertical="center" wrapText="1"/>
    </xf>
    <xf numFmtId="166" fontId="12" fillId="13" borderId="54" xfId="7" applyNumberFormat="1" applyFill="1" applyBorder="1" applyAlignment="1">
      <alignment horizontal="right"/>
    </xf>
    <xf numFmtId="49" fontId="12" fillId="4" borderId="54" xfId="7" applyNumberFormat="1" applyFill="1" applyBorder="1" applyAlignment="1">
      <alignment horizontal="right" vertical="center"/>
    </xf>
    <xf numFmtId="165" fontId="12" fillId="4" borderId="5" xfId="7" applyNumberFormat="1" applyFill="1" applyBorder="1" applyAlignment="1">
      <alignment vertical="center"/>
    </xf>
    <xf numFmtId="0" fontId="12" fillId="4" borderId="33" xfId="7" applyFill="1" applyBorder="1" applyAlignment="1">
      <alignment vertical="center" wrapText="1"/>
    </xf>
    <xf numFmtId="0" fontId="12" fillId="4" borderId="34" xfId="7" applyFill="1" applyBorder="1" applyAlignment="1">
      <alignment vertical="center" wrapText="1"/>
    </xf>
    <xf numFmtId="166" fontId="12" fillId="13" borderId="35" xfId="7" applyNumberFormat="1" applyFill="1" applyBorder="1" applyAlignment="1">
      <alignment horizontal="right"/>
    </xf>
    <xf numFmtId="0" fontId="8" fillId="4" borderId="9" xfId="7" applyFont="1" applyFill="1" applyBorder="1"/>
    <xf numFmtId="166" fontId="12" fillId="13" borderId="58" xfId="7" applyNumberFormat="1" applyFill="1" applyBorder="1" applyAlignment="1">
      <alignment horizontal="right"/>
    </xf>
    <xf numFmtId="49" fontId="12" fillId="4" borderId="59" xfId="7" applyNumberFormat="1" applyFill="1" applyBorder="1" applyAlignment="1">
      <alignment horizontal="right" vertical="center"/>
    </xf>
    <xf numFmtId="165" fontId="12" fillId="4" borderId="7" xfId="7" applyNumberFormat="1" applyFill="1" applyBorder="1" applyAlignment="1">
      <alignment vertical="center"/>
    </xf>
    <xf numFmtId="0" fontId="10" fillId="5" borderId="8" xfId="7" applyFont="1" applyFill="1" applyBorder="1" applyAlignment="1">
      <alignment horizontal="left" wrapText="1"/>
    </xf>
    <xf numFmtId="0" fontId="10" fillId="5" borderId="0" xfId="7" applyFont="1" applyFill="1" applyAlignment="1">
      <alignment horizontal="left" wrapText="1"/>
    </xf>
    <xf numFmtId="166" fontId="12" fillId="14" borderId="0" xfId="7" applyNumberFormat="1" applyFill="1" applyAlignment="1">
      <alignment horizontal="right"/>
    </xf>
    <xf numFmtId="49" fontId="12" fillId="14" borderId="51" xfId="7" applyNumberFormat="1" applyFill="1" applyBorder="1" applyAlignment="1">
      <alignment horizontal="right" vertical="center"/>
    </xf>
    <xf numFmtId="165" fontId="12" fillId="14" borderId="3" xfId="7" applyNumberFormat="1" applyFill="1" applyBorder="1" applyAlignment="1">
      <alignment vertical="center"/>
    </xf>
    <xf numFmtId="0" fontId="9" fillId="5" borderId="33" xfId="7" applyFont="1" applyFill="1" applyBorder="1" applyAlignment="1">
      <alignment vertical="center" wrapText="1"/>
    </xf>
    <xf numFmtId="0" fontId="9" fillId="5" borderId="0" xfId="7" applyFont="1" applyFill="1" applyAlignment="1">
      <alignment vertical="center" wrapText="1"/>
    </xf>
    <xf numFmtId="49" fontId="12" fillId="5" borderId="54" xfId="7" applyNumberFormat="1" applyFill="1" applyBorder="1" applyAlignment="1">
      <alignment horizontal="right" vertical="center"/>
    </xf>
    <xf numFmtId="165" fontId="12" fillId="5" borderId="5" xfId="7" applyNumberFormat="1" applyFill="1" applyBorder="1" applyAlignment="1">
      <alignment vertical="center"/>
    </xf>
    <xf numFmtId="0" fontId="12" fillId="5" borderId="33" xfId="7" applyFill="1" applyBorder="1" applyAlignment="1">
      <alignment vertical="center" wrapText="1"/>
    </xf>
    <xf numFmtId="0" fontId="12" fillId="5" borderId="0" xfId="7" applyFill="1" applyAlignment="1">
      <alignment vertical="center" wrapText="1"/>
    </xf>
    <xf numFmtId="0" fontId="12" fillId="5" borderId="33" xfId="7" applyFill="1" applyBorder="1" applyAlignment="1">
      <alignment vertical="center"/>
    </xf>
    <xf numFmtId="0" fontId="12" fillId="5" borderId="0" xfId="7" applyFill="1" applyAlignment="1">
      <alignment vertical="center"/>
    </xf>
    <xf numFmtId="166" fontId="12" fillId="14" borderId="57" xfId="7" applyNumberFormat="1" applyFill="1" applyBorder="1" applyAlignment="1">
      <alignment horizontal="right"/>
    </xf>
    <xf numFmtId="165" fontId="12" fillId="5" borderId="62" xfId="7" applyNumberFormat="1" applyFill="1" applyBorder="1" applyAlignment="1">
      <alignment vertical="center"/>
    </xf>
    <xf numFmtId="49" fontId="9" fillId="23" borderId="65" xfId="7" applyNumberFormat="1" applyFont="1" applyFill="1" applyBorder="1" applyAlignment="1">
      <alignment horizontal="right"/>
    </xf>
    <xf numFmtId="164" fontId="9" fillId="23" borderId="7" xfId="7" applyNumberFormat="1" applyFont="1" applyFill="1" applyBorder="1" applyAlignment="1">
      <alignment horizontal="right"/>
    </xf>
    <xf numFmtId="0" fontId="11" fillId="0" borderId="0" xfId="7" applyFont="1" applyAlignment="1">
      <alignment horizontal="center"/>
    </xf>
    <xf numFmtId="0" fontId="17" fillId="0" borderId="0" xfId="7" applyFont="1" applyAlignment="1">
      <alignment horizontal="left" vertical="center"/>
    </xf>
    <xf numFmtId="49" fontId="12" fillId="0" borderId="0" xfId="7" applyNumberFormat="1" applyAlignment="1">
      <alignment horizontal="center"/>
    </xf>
    <xf numFmtId="0" fontId="12" fillId="0" borderId="0" xfId="7"/>
    <xf numFmtId="0" fontId="18" fillId="0" borderId="0" xfId="7" applyFont="1" applyAlignment="1">
      <alignment vertical="center"/>
    </xf>
    <xf numFmtId="0" fontId="13" fillId="0" borderId="0" xfId="7" applyFont="1" applyAlignment="1">
      <alignment horizontal="left" vertical="center"/>
    </xf>
    <xf numFmtId="0" fontId="13" fillId="0" borderId="0" xfId="7" applyFont="1" applyAlignment="1">
      <alignment vertical="center"/>
    </xf>
    <xf numFmtId="0" fontId="19" fillId="0" borderId="42" xfId="7" applyFont="1" applyBorder="1" applyAlignment="1">
      <alignment horizontal="right" vertical="center" wrapText="1"/>
    </xf>
    <xf numFmtId="0" fontId="16" fillId="0" borderId="0" xfId="7" applyFont="1" applyAlignment="1">
      <alignment vertical="center"/>
    </xf>
    <xf numFmtId="0" fontId="9" fillId="0" borderId="17" xfId="7" applyFont="1" applyBorder="1" applyAlignment="1">
      <alignment horizontal="center" vertical="center" wrapText="1"/>
    </xf>
    <xf numFmtId="0" fontId="11" fillId="0" borderId="13" xfId="7" applyFont="1" applyBorder="1" applyAlignment="1">
      <alignment horizontal="center" vertical="center" wrapText="1"/>
    </xf>
    <xf numFmtId="49" fontId="9" fillId="0" borderId="22" xfId="7" applyNumberFormat="1" applyFont="1" applyBorder="1" applyAlignment="1">
      <alignment horizontal="center" vertical="center" wrapText="1"/>
    </xf>
    <xf numFmtId="0" fontId="9" fillId="0" borderId="21" xfId="7" applyFont="1" applyBorder="1" applyAlignment="1">
      <alignment horizontal="center" vertical="center" wrapText="1"/>
    </xf>
    <xf numFmtId="0" fontId="9" fillId="0" borderId="22" xfId="7" applyFont="1" applyBorder="1" applyAlignment="1">
      <alignment horizontal="center" vertical="center" wrapText="1"/>
    </xf>
    <xf numFmtId="49" fontId="12" fillId="6" borderId="3" xfId="7" applyNumberFormat="1" applyFill="1" applyBorder="1" applyAlignment="1">
      <alignment horizontal="center" vertical="center"/>
    </xf>
    <xf numFmtId="165" fontId="12" fillId="6" borderId="64" xfId="7" applyNumberFormat="1" applyFill="1" applyBorder="1" applyAlignment="1">
      <alignment vertical="center"/>
    </xf>
    <xf numFmtId="164" fontId="12" fillId="6" borderId="67" xfId="7" applyNumberFormat="1" applyFill="1" applyBorder="1" applyAlignment="1">
      <alignment vertical="center"/>
    </xf>
    <xf numFmtId="165" fontId="12" fillId="6" borderId="52" xfId="7" applyNumberFormat="1" applyFill="1" applyBorder="1" applyAlignment="1">
      <alignment horizontal="right" vertical="center" indent="2"/>
    </xf>
    <xf numFmtId="165" fontId="12" fillId="6" borderId="3" xfId="7" applyNumberFormat="1" applyFill="1" applyBorder="1" applyAlignment="1">
      <alignment horizontal="right" vertical="center" indent="2"/>
    </xf>
    <xf numFmtId="49" fontId="12" fillId="6" borderId="50" xfId="7" applyNumberFormat="1" applyFill="1" applyBorder="1" applyAlignment="1">
      <alignment horizontal="center"/>
    </xf>
    <xf numFmtId="165" fontId="12" fillId="6" borderId="23" xfId="7" applyNumberFormat="1" applyFill="1" applyBorder="1" applyAlignment="1">
      <alignment vertical="center"/>
    </xf>
    <xf numFmtId="164" fontId="12" fillId="6" borderId="68" xfId="7" applyNumberFormat="1" applyFill="1" applyBorder="1" applyAlignment="1">
      <alignment vertical="center"/>
    </xf>
    <xf numFmtId="165" fontId="12" fillId="6" borderId="36" xfId="7" applyNumberFormat="1" applyFill="1" applyBorder="1" applyAlignment="1">
      <alignment horizontal="right" vertical="center" indent="2"/>
    </xf>
    <xf numFmtId="165" fontId="12" fillId="6" borderId="5" xfId="7" applyNumberFormat="1" applyFill="1" applyBorder="1" applyAlignment="1">
      <alignment horizontal="right" vertical="center" indent="2"/>
    </xf>
    <xf numFmtId="49" fontId="12" fillId="6" borderId="16" xfId="7" applyNumberFormat="1" applyFill="1" applyBorder="1" applyAlignment="1">
      <alignment horizontal="center"/>
    </xf>
    <xf numFmtId="165" fontId="12" fillId="6" borderId="9" xfId="7" applyNumberFormat="1" applyFill="1" applyBorder="1" applyAlignment="1">
      <alignment vertical="center"/>
    </xf>
    <xf numFmtId="164" fontId="12" fillId="6" borderId="16" xfId="7" applyNumberFormat="1" applyFill="1" applyBorder="1" applyAlignment="1">
      <alignment vertical="center"/>
    </xf>
    <xf numFmtId="165" fontId="12" fillId="6" borderId="9" xfId="7" applyNumberFormat="1" applyFill="1" applyBorder="1" applyAlignment="1">
      <alignment horizontal="right" vertical="center" indent="2"/>
    </xf>
    <xf numFmtId="165" fontId="12" fillId="6" borderId="69" xfId="7" applyNumberFormat="1" applyFill="1" applyBorder="1" applyAlignment="1">
      <alignment horizontal="right" vertical="center" indent="2"/>
    </xf>
    <xf numFmtId="49" fontId="12" fillId="2" borderId="3" xfId="7" applyNumberFormat="1" applyFill="1" applyBorder="1" applyAlignment="1">
      <alignment horizontal="center"/>
    </xf>
    <xf numFmtId="165" fontId="12" fillId="2" borderId="64" xfId="7" applyNumberFormat="1" applyFill="1" applyBorder="1" applyAlignment="1">
      <alignment vertical="center"/>
    </xf>
    <xf numFmtId="164" fontId="12" fillId="2" borderId="67" xfId="7" applyNumberFormat="1" applyFill="1" applyBorder="1" applyAlignment="1">
      <alignment vertical="center"/>
    </xf>
    <xf numFmtId="165" fontId="12" fillId="2" borderId="52" xfId="7" applyNumberFormat="1" applyFill="1" applyBorder="1" applyAlignment="1">
      <alignment horizontal="right" vertical="center" indent="2"/>
    </xf>
    <xf numFmtId="165" fontId="12" fillId="2" borderId="3" xfId="7" applyNumberFormat="1" applyFill="1" applyBorder="1" applyAlignment="1">
      <alignment horizontal="right" vertical="center" indent="2"/>
    </xf>
    <xf numFmtId="49" fontId="12" fillId="2" borderId="16" xfId="7" applyNumberFormat="1" applyFill="1" applyBorder="1" applyAlignment="1">
      <alignment horizontal="center"/>
    </xf>
    <xf numFmtId="165" fontId="12" fillId="2" borderId="9" xfId="7" applyNumberFormat="1" applyFill="1" applyBorder="1" applyAlignment="1">
      <alignment vertical="center"/>
    </xf>
    <xf numFmtId="164" fontId="12" fillId="2" borderId="16" xfId="7" applyNumberFormat="1" applyFill="1" applyBorder="1" applyAlignment="1">
      <alignment vertical="center"/>
    </xf>
    <xf numFmtId="165" fontId="12" fillId="2" borderId="9" xfId="7" applyNumberFormat="1" applyFill="1" applyBorder="1" applyAlignment="1">
      <alignment horizontal="right" vertical="center" indent="2"/>
    </xf>
    <xf numFmtId="165" fontId="12" fillId="2" borderId="69" xfId="7" applyNumberFormat="1" applyFill="1" applyBorder="1" applyAlignment="1">
      <alignment horizontal="right" vertical="center" indent="2"/>
    </xf>
    <xf numFmtId="49" fontId="12" fillId="3" borderId="3" xfId="7" applyNumberFormat="1" applyFill="1" applyBorder="1" applyAlignment="1">
      <alignment horizontal="center"/>
    </xf>
    <xf numFmtId="165" fontId="12" fillId="3" borderId="64" xfId="7" applyNumberFormat="1" applyFill="1" applyBorder="1" applyAlignment="1">
      <alignment vertical="center"/>
    </xf>
    <xf numFmtId="164" fontId="12" fillId="3" borderId="67" xfId="7" applyNumberFormat="1" applyFill="1" applyBorder="1" applyAlignment="1">
      <alignment vertical="center"/>
    </xf>
    <xf numFmtId="165" fontId="12" fillId="3" borderId="52" xfId="7" applyNumberFormat="1" applyFill="1" applyBorder="1" applyAlignment="1">
      <alignment horizontal="right" vertical="center" indent="2"/>
    </xf>
    <xf numFmtId="165" fontId="12" fillId="3" borderId="3" xfId="7" applyNumberFormat="1" applyFill="1" applyBorder="1" applyAlignment="1">
      <alignment horizontal="right" vertical="center" indent="2"/>
    </xf>
    <xf numFmtId="49" fontId="12" fillId="3" borderId="50" xfId="7" applyNumberFormat="1" applyFill="1" applyBorder="1" applyAlignment="1">
      <alignment horizontal="center"/>
    </xf>
    <xf numFmtId="165" fontId="12" fillId="3" borderId="23" xfId="7" applyNumberFormat="1" applyFill="1" applyBorder="1" applyAlignment="1">
      <alignment vertical="center"/>
    </xf>
    <xf numFmtId="164" fontId="12" fillId="3" borderId="68" xfId="7" applyNumberFormat="1" applyFill="1" applyBorder="1" applyAlignment="1">
      <alignment vertical="center"/>
    </xf>
    <xf numFmtId="165" fontId="12" fillId="3" borderId="36" xfId="7" applyNumberFormat="1" applyFill="1" applyBorder="1" applyAlignment="1">
      <alignment horizontal="right" vertical="center" indent="2"/>
    </xf>
    <xf numFmtId="165" fontId="12" fillId="3" borderId="5" xfId="7" applyNumberFormat="1" applyFill="1" applyBorder="1" applyAlignment="1">
      <alignment horizontal="right" vertical="center" indent="2"/>
    </xf>
    <xf numFmtId="49" fontId="12" fillId="3" borderId="16" xfId="7" applyNumberFormat="1" applyFill="1" applyBorder="1" applyAlignment="1">
      <alignment horizontal="center"/>
    </xf>
    <xf numFmtId="165" fontId="12" fillId="3" borderId="9" xfId="7" applyNumberFormat="1" applyFill="1" applyBorder="1" applyAlignment="1">
      <alignment vertical="center"/>
    </xf>
    <xf numFmtId="164" fontId="12" fillId="3" borderId="16" xfId="7" applyNumberFormat="1" applyFill="1" applyBorder="1" applyAlignment="1">
      <alignment vertical="center"/>
    </xf>
    <xf numFmtId="165" fontId="12" fillId="3" borderId="9" xfId="7" applyNumberFormat="1" applyFill="1" applyBorder="1" applyAlignment="1">
      <alignment horizontal="right" vertical="center" indent="2"/>
    </xf>
    <xf numFmtId="165" fontId="12" fillId="3" borderId="69" xfId="7" applyNumberFormat="1" applyFill="1" applyBorder="1" applyAlignment="1">
      <alignment horizontal="right" vertical="center" indent="2"/>
    </xf>
    <xf numFmtId="49" fontId="12" fillId="4" borderId="3" xfId="7" applyNumberFormat="1" applyFill="1" applyBorder="1" applyAlignment="1">
      <alignment horizontal="center"/>
    </xf>
    <xf numFmtId="165" fontId="12" fillId="4" borderId="64" xfId="7" applyNumberFormat="1" applyFill="1" applyBorder="1" applyAlignment="1">
      <alignment vertical="center"/>
    </xf>
    <xf numFmtId="164" fontId="12" fillId="4" borderId="67" xfId="7" applyNumberFormat="1" applyFill="1" applyBorder="1" applyAlignment="1">
      <alignment vertical="center"/>
    </xf>
    <xf numFmtId="165" fontId="12" fillId="4" borderId="52" xfId="7" applyNumberFormat="1" applyFill="1" applyBorder="1" applyAlignment="1">
      <alignment horizontal="right" vertical="center" indent="2"/>
    </xf>
    <xf numFmtId="165" fontId="12" fillId="4" borderId="3" xfId="7" applyNumberFormat="1" applyFill="1" applyBorder="1" applyAlignment="1">
      <alignment horizontal="right" vertical="center" indent="2"/>
    </xf>
    <xf numFmtId="49" fontId="12" fillId="4" borderId="50" xfId="7" applyNumberFormat="1" applyFill="1" applyBorder="1" applyAlignment="1">
      <alignment horizontal="center"/>
    </xf>
    <xf numFmtId="165" fontId="12" fillId="4" borderId="23" xfId="7" applyNumberFormat="1" applyFill="1" applyBorder="1" applyAlignment="1">
      <alignment vertical="center"/>
    </xf>
    <xf numFmtId="164" fontId="12" fillId="4" borderId="68" xfId="7" applyNumberFormat="1" applyFill="1" applyBorder="1" applyAlignment="1">
      <alignment vertical="center"/>
    </xf>
    <xf numFmtId="165" fontId="12" fillId="4" borderId="36" xfId="7" applyNumberFormat="1" applyFill="1" applyBorder="1" applyAlignment="1">
      <alignment horizontal="right" vertical="center" indent="2"/>
    </xf>
    <xf numFmtId="165" fontId="12" fillId="4" borderId="5" xfId="7" applyNumberFormat="1" applyFill="1" applyBorder="1" applyAlignment="1">
      <alignment horizontal="right" vertical="center" indent="2"/>
    </xf>
    <xf numFmtId="49" fontId="12" fillId="4" borderId="16" xfId="7" applyNumberFormat="1" applyFill="1" applyBorder="1" applyAlignment="1">
      <alignment horizontal="center"/>
    </xf>
    <xf numFmtId="165" fontId="12" fillId="4" borderId="9" xfId="7" applyNumberFormat="1" applyFill="1" applyBorder="1" applyAlignment="1">
      <alignment vertical="center"/>
    </xf>
    <xf numFmtId="164" fontId="12" fillId="4" borderId="16" xfId="7" applyNumberFormat="1" applyFill="1" applyBorder="1" applyAlignment="1">
      <alignment vertical="center"/>
    </xf>
    <xf numFmtId="165" fontId="12" fillId="4" borderId="9" xfId="7" applyNumberFormat="1" applyFill="1" applyBorder="1" applyAlignment="1">
      <alignment horizontal="right" vertical="center" indent="2"/>
    </xf>
    <xf numFmtId="165" fontId="12" fillId="4" borderId="69" xfId="7" applyNumberFormat="1" applyFill="1" applyBorder="1" applyAlignment="1">
      <alignment horizontal="right" vertical="center" indent="2"/>
    </xf>
    <xf numFmtId="49" fontId="12" fillId="5" borderId="3" xfId="7" applyNumberFormat="1" applyFill="1" applyBorder="1" applyAlignment="1">
      <alignment horizontal="center"/>
    </xf>
    <xf numFmtId="165" fontId="12" fillId="5" borderId="64" xfId="7" applyNumberFormat="1" applyFill="1" applyBorder="1" applyAlignment="1">
      <alignment vertical="center"/>
    </xf>
    <xf numFmtId="164" fontId="12" fillId="5" borderId="67" xfId="7" applyNumberFormat="1" applyFill="1" applyBorder="1" applyAlignment="1">
      <alignment vertical="center"/>
    </xf>
    <xf numFmtId="165" fontId="12" fillId="5" borderId="52" xfId="7" applyNumberFormat="1" applyFill="1" applyBorder="1" applyAlignment="1">
      <alignment horizontal="right" vertical="center" indent="2"/>
    </xf>
    <xf numFmtId="165" fontId="12" fillId="5" borderId="3" xfId="7" applyNumberFormat="1" applyFill="1" applyBorder="1" applyAlignment="1">
      <alignment horizontal="right" vertical="center" indent="2"/>
    </xf>
    <xf numFmtId="49" fontId="12" fillId="5" borderId="50" xfId="7" applyNumberFormat="1" applyFill="1" applyBorder="1" applyAlignment="1">
      <alignment horizontal="center"/>
    </xf>
    <xf numFmtId="165" fontId="12" fillId="5" borderId="23" xfId="7" applyNumberFormat="1" applyFill="1" applyBorder="1" applyAlignment="1">
      <alignment vertical="center"/>
    </xf>
    <xf numFmtId="164" fontId="12" fillId="5" borderId="68" xfId="7" applyNumberFormat="1" applyFill="1" applyBorder="1" applyAlignment="1">
      <alignment vertical="center"/>
    </xf>
    <xf numFmtId="165" fontId="12" fillId="5" borderId="36" xfId="7" applyNumberFormat="1" applyFill="1" applyBorder="1" applyAlignment="1">
      <alignment horizontal="right" vertical="center" indent="2"/>
    </xf>
    <xf numFmtId="165" fontId="12" fillId="5" borderId="5" xfId="7" applyNumberFormat="1" applyFill="1" applyBorder="1" applyAlignment="1">
      <alignment horizontal="right" vertical="center" indent="2"/>
    </xf>
    <xf numFmtId="49" fontId="12" fillId="5" borderId="16" xfId="7" applyNumberFormat="1" applyFill="1" applyBorder="1" applyAlignment="1">
      <alignment horizontal="center"/>
    </xf>
    <xf numFmtId="165" fontId="12" fillId="5" borderId="9" xfId="7" applyNumberFormat="1" applyFill="1" applyBorder="1" applyAlignment="1">
      <alignment vertical="center"/>
    </xf>
    <xf numFmtId="164" fontId="12" fillId="5" borderId="16" xfId="7" applyNumberFormat="1" applyFill="1" applyBorder="1" applyAlignment="1">
      <alignment vertical="center"/>
    </xf>
    <xf numFmtId="165" fontId="12" fillId="5" borderId="9" xfId="7" applyNumberFormat="1" applyFill="1" applyBorder="1" applyAlignment="1">
      <alignment horizontal="right" vertical="center" indent="2"/>
    </xf>
    <xf numFmtId="165" fontId="12" fillId="5" borderId="69" xfId="7" applyNumberFormat="1" applyFill="1" applyBorder="1" applyAlignment="1">
      <alignment horizontal="right" vertical="center" indent="2"/>
    </xf>
    <xf numFmtId="49" fontId="12" fillId="7" borderId="3" xfId="7" applyNumberFormat="1" applyFill="1" applyBorder="1" applyAlignment="1">
      <alignment horizontal="center"/>
    </xf>
    <xf numFmtId="165" fontId="12" fillId="7" borderId="64" xfId="7" applyNumberFormat="1" applyFill="1" applyBorder="1" applyAlignment="1">
      <alignment vertical="center"/>
    </xf>
    <xf numFmtId="164" fontId="12" fillId="7" borderId="67" xfId="7" applyNumberFormat="1" applyFill="1" applyBorder="1" applyAlignment="1">
      <alignment vertical="center"/>
    </xf>
    <xf numFmtId="165" fontId="12" fillId="7" borderId="52" xfId="7" applyNumberFormat="1" applyFill="1" applyBorder="1" applyAlignment="1">
      <alignment horizontal="right" vertical="center" indent="2"/>
    </xf>
    <xf numFmtId="165" fontId="12" fillId="7" borderId="3" xfId="7" applyNumberFormat="1" applyFill="1" applyBorder="1" applyAlignment="1">
      <alignment horizontal="right" vertical="center" indent="2"/>
    </xf>
    <xf numFmtId="49" fontId="12" fillId="7" borderId="5" xfId="7" applyNumberFormat="1" applyFill="1" applyBorder="1" applyAlignment="1">
      <alignment horizontal="center"/>
    </xf>
    <xf numFmtId="165" fontId="12" fillId="7" borderId="24" xfId="7" applyNumberFormat="1" applyFill="1" applyBorder="1" applyAlignment="1">
      <alignment vertical="center"/>
    </xf>
    <xf numFmtId="164" fontId="12" fillId="7" borderId="70" xfId="7" applyNumberFormat="1" applyFill="1" applyBorder="1" applyAlignment="1">
      <alignment vertical="center"/>
    </xf>
    <xf numFmtId="165" fontId="12" fillId="7" borderId="55" xfId="7" applyNumberFormat="1" applyFill="1" applyBorder="1" applyAlignment="1">
      <alignment horizontal="right" vertical="center" indent="2"/>
    </xf>
    <xf numFmtId="165" fontId="12" fillId="7" borderId="5" xfId="7" applyNumberFormat="1" applyFill="1" applyBorder="1" applyAlignment="1">
      <alignment horizontal="right" vertical="center" indent="2"/>
    </xf>
    <xf numFmtId="49" fontId="12" fillId="7" borderId="16" xfId="7" applyNumberFormat="1" applyFill="1" applyBorder="1" applyAlignment="1">
      <alignment horizontal="center"/>
    </xf>
    <xf numFmtId="165" fontId="12" fillId="7" borderId="9" xfId="7" applyNumberFormat="1" applyFill="1" applyBorder="1" applyAlignment="1">
      <alignment vertical="center"/>
    </xf>
    <xf numFmtId="164" fontId="12" fillId="7" borderId="16" xfId="7" applyNumberFormat="1" applyFill="1" applyBorder="1" applyAlignment="1">
      <alignment vertical="center"/>
    </xf>
    <xf numFmtId="165" fontId="12" fillId="7" borderId="9" xfId="7" applyNumberFormat="1" applyFill="1" applyBorder="1" applyAlignment="1">
      <alignment horizontal="right" vertical="center" indent="2"/>
    </xf>
    <xf numFmtId="165" fontId="12" fillId="7" borderId="69" xfId="7" applyNumberFormat="1" applyFill="1" applyBorder="1" applyAlignment="1">
      <alignment horizontal="right" vertical="center" indent="2"/>
    </xf>
    <xf numFmtId="49" fontId="12" fillId="8" borderId="12" xfId="7" applyNumberFormat="1" applyFill="1" applyBorder="1" applyAlignment="1">
      <alignment horizontal="center"/>
    </xf>
    <xf numFmtId="165" fontId="12" fillId="8" borderId="11" xfId="7" applyNumberFormat="1" applyFill="1" applyBorder="1" applyAlignment="1">
      <alignment vertical="center"/>
    </xf>
    <xf numFmtId="164" fontId="12" fillId="8" borderId="12" xfId="7" applyNumberFormat="1" applyFill="1" applyBorder="1" applyAlignment="1">
      <alignment vertical="center"/>
    </xf>
    <xf numFmtId="165" fontId="12" fillId="8" borderId="11" xfId="7" applyNumberFormat="1" applyFill="1" applyBorder="1" applyAlignment="1">
      <alignment horizontal="right" vertical="center" indent="2"/>
    </xf>
    <xf numFmtId="165" fontId="12" fillId="8" borderId="3" xfId="7" applyNumberFormat="1" applyFill="1" applyBorder="1" applyAlignment="1">
      <alignment horizontal="right" vertical="center" indent="2"/>
    </xf>
    <xf numFmtId="49" fontId="12" fillId="8" borderId="5" xfId="7" applyNumberFormat="1" applyFill="1" applyBorder="1" applyAlignment="1">
      <alignment horizontal="center"/>
    </xf>
    <xf numFmtId="165" fontId="12" fillId="8" borderId="24" xfId="7" applyNumberFormat="1" applyFill="1" applyBorder="1" applyAlignment="1">
      <alignment vertical="center"/>
    </xf>
    <xf numFmtId="164" fontId="12" fillId="8" borderId="70" xfId="7" applyNumberFormat="1" applyFill="1" applyBorder="1" applyAlignment="1">
      <alignment vertical="center"/>
    </xf>
    <xf numFmtId="165" fontId="12" fillId="8" borderId="55" xfId="7" applyNumberFormat="1" applyFill="1" applyBorder="1" applyAlignment="1">
      <alignment horizontal="right" vertical="center" indent="2"/>
    </xf>
    <xf numFmtId="165" fontId="12" fillId="8" borderId="5" xfId="7" applyNumberFormat="1" applyFill="1" applyBorder="1" applyAlignment="1">
      <alignment horizontal="right" vertical="center" indent="2"/>
    </xf>
    <xf numFmtId="49" fontId="12" fillId="8" borderId="16" xfId="7" applyNumberFormat="1" applyFill="1" applyBorder="1" applyAlignment="1">
      <alignment horizontal="center"/>
    </xf>
    <xf numFmtId="165" fontId="12" fillId="8" borderId="9" xfId="7" applyNumberFormat="1" applyFill="1" applyBorder="1" applyAlignment="1">
      <alignment vertical="center"/>
    </xf>
    <xf numFmtId="164" fontId="12" fillId="8" borderId="16" xfId="7" applyNumberFormat="1" applyFill="1" applyBorder="1" applyAlignment="1">
      <alignment vertical="center"/>
    </xf>
    <xf numFmtId="165" fontId="12" fillId="8" borderId="9" xfId="7" applyNumberFormat="1" applyFill="1" applyBorder="1" applyAlignment="1">
      <alignment horizontal="right" vertical="center" indent="2"/>
    </xf>
    <xf numFmtId="165" fontId="12" fillId="8" borderId="69" xfId="7" applyNumberFormat="1" applyFill="1" applyBorder="1" applyAlignment="1">
      <alignment horizontal="right" vertical="center" indent="2"/>
    </xf>
    <xf numFmtId="49" fontId="12" fillId="9" borderId="12" xfId="7" applyNumberFormat="1" applyFill="1" applyBorder="1" applyAlignment="1">
      <alignment horizontal="center"/>
    </xf>
    <xf numFmtId="165" fontId="12" fillId="9" borderId="11" xfId="7" applyNumberFormat="1" applyFill="1" applyBorder="1" applyAlignment="1">
      <alignment vertical="center"/>
    </xf>
    <xf numFmtId="164" fontId="12" fillId="9" borderId="12" xfId="7" applyNumberFormat="1" applyFill="1" applyBorder="1" applyAlignment="1">
      <alignment vertical="center"/>
    </xf>
    <xf numFmtId="165" fontId="12" fillId="9" borderId="11" xfId="7" applyNumberFormat="1" applyFill="1" applyBorder="1" applyAlignment="1">
      <alignment horizontal="right" vertical="center" indent="2"/>
    </xf>
    <xf numFmtId="165" fontId="12" fillId="9" borderId="3" xfId="7" applyNumberFormat="1" applyFill="1" applyBorder="1" applyAlignment="1">
      <alignment horizontal="right" vertical="center" indent="2"/>
    </xf>
    <xf numFmtId="49" fontId="12" fillId="9" borderId="5" xfId="7" applyNumberFormat="1" applyFill="1" applyBorder="1" applyAlignment="1">
      <alignment horizontal="center"/>
    </xf>
    <xf numFmtId="165" fontId="12" fillId="9" borderId="24" xfId="7" applyNumberFormat="1" applyFill="1" applyBorder="1" applyAlignment="1">
      <alignment vertical="center"/>
    </xf>
    <xf numFmtId="164" fontId="12" fillId="9" borderId="70" xfId="7" applyNumberFormat="1" applyFill="1" applyBorder="1" applyAlignment="1">
      <alignment vertical="center"/>
    </xf>
    <xf numFmtId="165" fontId="12" fillId="9" borderId="55" xfId="7" applyNumberFormat="1" applyFill="1" applyBorder="1" applyAlignment="1">
      <alignment horizontal="right" vertical="center" indent="2"/>
    </xf>
    <xf numFmtId="165" fontId="12" fillId="9" borderId="5" xfId="7" applyNumberFormat="1" applyFill="1" applyBorder="1" applyAlignment="1">
      <alignment horizontal="right" vertical="center" indent="2"/>
    </xf>
    <xf numFmtId="49" fontId="12" fillId="9" borderId="16" xfId="7" applyNumberFormat="1" applyFill="1" applyBorder="1" applyAlignment="1">
      <alignment horizontal="center"/>
    </xf>
    <xf numFmtId="165" fontId="12" fillId="9" borderId="9" xfId="7" applyNumberFormat="1" applyFill="1" applyBorder="1" applyAlignment="1">
      <alignment vertical="center"/>
    </xf>
    <xf numFmtId="164" fontId="12" fillId="9" borderId="16" xfId="7" applyNumberFormat="1" applyFill="1" applyBorder="1" applyAlignment="1">
      <alignment vertical="center"/>
    </xf>
    <xf numFmtId="165" fontId="12" fillId="9" borderId="9" xfId="7" applyNumberFormat="1" applyFill="1" applyBorder="1" applyAlignment="1">
      <alignment horizontal="right" vertical="center" indent="2"/>
    </xf>
    <xf numFmtId="165" fontId="12" fillId="9" borderId="69" xfId="7" applyNumberFormat="1" applyFill="1" applyBorder="1" applyAlignment="1">
      <alignment horizontal="right" vertical="center" indent="2"/>
    </xf>
    <xf numFmtId="49" fontId="12" fillId="10" borderId="12" xfId="7" applyNumberFormat="1" applyFill="1" applyBorder="1" applyAlignment="1">
      <alignment horizontal="center"/>
    </xf>
    <xf numFmtId="165" fontId="12" fillId="10" borderId="11" xfId="7" applyNumberFormat="1" applyFill="1" applyBorder="1" applyAlignment="1">
      <alignment vertical="center"/>
    </xf>
    <xf numFmtId="164" fontId="12" fillId="10" borderId="12" xfId="7" applyNumberFormat="1" applyFill="1" applyBorder="1" applyAlignment="1">
      <alignment vertical="center"/>
    </xf>
    <xf numFmtId="165" fontId="12" fillId="10" borderId="10" xfId="7" applyNumberFormat="1" applyFill="1" applyBorder="1" applyAlignment="1">
      <alignment horizontal="right" vertical="center" indent="2"/>
    </xf>
    <xf numFmtId="165" fontId="12" fillId="10" borderId="3" xfId="7" applyNumberFormat="1" applyFill="1" applyBorder="1" applyAlignment="1">
      <alignment horizontal="right" vertical="center" indent="2"/>
    </xf>
    <xf numFmtId="49" fontId="12" fillId="10" borderId="5" xfId="7" applyNumberFormat="1" applyFill="1" applyBorder="1" applyAlignment="1">
      <alignment horizontal="center"/>
    </xf>
    <xf numFmtId="165" fontId="12" fillId="10" borderId="24" xfId="7" applyNumberFormat="1" applyFill="1" applyBorder="1" applyAlignment="1">
      <alignment vertical="center"/>
    </xf>
    <xf numFmtId="164" fontId="12" fillId="10" borderId="70" xfId="7" applyNumberFormat="1" applyFill="1" applyBorder="1" applyAlignment="1">
      <alignment vertical="center"/>
    </xf>
    <xf numFmtId="165" fontId="12" fillId="10" borderId="25" xfId="7" applyNumberFormat="1" applyFill="1" applyBorder="1" applyAlignment="1">
      <alignment horizontal="right" vertical="center" indent="2"/>
    </xf>
    <xf numFmtId="165" fontId="12" fillId="10" borderId="5" xfId="7" applyNumberFormat="1" applyFill="1" applyBorder="1" applyAlignment="1">
      <alignment horizontal="right" vertical="center" indent="2"/>
    </xf>
    <xf numFmtId="49" fontId="12" fillId="10" borderId="16" xfId="7" applyNumberFormat="1" applyFill="1" applyBorder="1" applyAlignment="1">
      <alignment horizontal="center"/>
    </xf>
    <xf numFmtId="165" fontId="12" fillId="10" borderId="9" xfId="7" applyNumberFormat="1" applyFill="1" applyBorder="1" applyAlignment="1">
      <alignment vertical="center"/>
    </xf>
    <xf numFmtId="164" fontId="12" fillId="10" borderId="16" xfId="7" applyNumberFormat="1" applyFill="1" applyBorder="1" applyAlignment="1">
      <alignment vertical="center"/>
    </xf>
    <xf numFmtId="165" fontId="12" fillId="10" borderId="15" xfId="7" applyNumberFormat="1" applyFill="1" applyBorder="1" applyAlignment="1">
      <alignment horizontal="right" vertical="center" indent="2"/>
    </xf>
    <xf numFmtId="165" fontId="12" fillId="10" borderId="69" xfId="7" applyNumberFormat="1" applyFill="1" applyBorder="1" applyAlignment="1">
      <alignment horizontal="right" vertical="center" indent="2"/>
    </xf>
    <xf numFmtId="0" fontId="12" fillId="0" borderId="13" xfId="7" applyBorder="1"/>
    <xf numFmtId="0" fontId="12" fillId="0" borderId="0" xfId="7" applyAlignment="1">
      <alignment horizontal="center"/>
    </xf>
    <xf numFmtId="164" fontId="7" fillId="20" borderId="5" xfId="6" applyNumberFormat="1" applyFill="1" applyBorder="1" applyAlignment="1">
      <alignment horizontal="left" vertical="top"/>
    </xf>
    <xf numFmtId="165" fontId="7" fillId="15" borderId="4" xfId="6" applyNumberFormat="1" applyFill="1" applyBorder="1" applyAlignment="1">
      <alignment horizontal="left" vertical="top"/>
    </xf>
    <xf numFmtId="169" fontId="7" fillId="15" borderId="4" xfId="6" applyNumberFormat="1" applyFill="1" applyBorder="1" applyAlignment="1">
      <alignment horizontal="left" vertical="top"/>
    </xf>
    <xf numFmtId="169" fontId="7" fillId="15" borderId="6" xfId="6" applyNumberFormat="1" applyFill="1" applyBorder="1" applyAlignment="1">
      <alignment horizontal="left" vertical="top"/>
    </xf>
    <xf numFmtId="0" fontId="29" fillId="0" borderId="0" xfId="6" applyFont="1" applyAlignment="1">
      <alignment vertical="top" wrapText="1"/>
    </xf>
    <xf numFmtId="165" fontId="38" fillId="24" borderId="13" xfId="6" applyNumberFormat="1" applyFont="1" applyFill="1" applyBorder="1" applyAlignment="1">
      <alignment horizontal="left" vertical="top"/>
    </xf>
    <xf numFmtId="165" fontId="38" fillId="24" borderId="14" xfId="6" applyNumberFormat="1" applyFont="1" applyFill="1" applyBorder="1" applyAlignment="1">
      <alignment horizontal="left" vertical="top"/>
    </xf>
    <xf numFmtId="0" fontId="29" fillId="24" borderId="0" xfId="6" applyFont="1" applyFill="1" applyAlignment="1">
      <alignment vertical="top" wrapText="1"/>
    </xf>
    <xf numFmtId="0" fontId="7" fillId="0" borderId="0" xfId="6" applyAlignment="1">
      <alignment vertical="top"/>
    </xf>
    <xf numFmtId="165" fontId="5" fillId="0" borderId="0" xfId="6" applyNumberFormat="1" applyFont="1" applyAlignment="1">
      <alignment horizontal="center" vertical="top" wrapText="1"/>
    </xf>
    <xf numFmtId="0" fontId="29" fillId="0" borderId="0" xfId="6" applyFont="1" applyAlignment="1">
      <alignment horizontal="center" vertical="top" wrapText="1"/>
    </xf>
    <xf numFmtId="165" fontId="41" fillId="0" borderId="0" xfId="6" applyNumberFormat="1" applyFont="1" applyAlignment="1">
      <alignment vertical="top" wrapText="1"/>
    </xf>
    <xf numFmtId="165" fontId="4" fillId="20" borderId="0" xfId="6" applyNumberFormat="1" applyFont="1" applyFill="1" applyAlignment="1">
      <alignment vertical="top" wrapText="1"/>
    </xf>
    <xf numFmtId="0" fontId="3" fillId="18" borderId="39" xfId="6" applyFont="1" applyFill="1" applyBorder="1" applyAlignment="1">
      <alignment horizontal="left" vertical="top" wrapText="1"/>
    </xf>
    <xf numFmtId="0" fontId="37" fillId="19" borderId="10" xfId="6" applyFont="1" applyFill="1" applyBorder="1" applyAlignment="1">
      <alignment horizontal="left" vertical="top" wrapText="1"/>
    </xf>
    <xf numFmtId="0" fontId="2" fillId="0" borderId="4" xfId="6" applyFont="1" applyBorder="1" applyAlignment="1">
      <alignment horizontal="left" vertical="top" wrapText="1"/>
    </xf>
    <xf numFmtId="165" fontId="39" fillId="19" borderId="11" xfId="6" applyNumberFormat="1" applyFont="1" applyFill="1" applyBorder="1" applyAlignment="1">
      <alignment horizontal="left" vertical="top"/>
    </xf>
    <xf numFmtId="165" fontId="39" fillId="19" borderId="12" xfId="6" applyNumberFormat="1" applyFont="1" applyFill="1" applyBorder="1" applyAlignment="1">
      <alignment horizontal="left" vertical="top"/>
    </xf>
    <xf numFmtId="0" fontId="37" fillId="19" borderId="11" xfId="6" applyFont="1" applyFill="1" applyBorder="1" applyAlignment="1">
      <alignment horizontal="left" vertical="top" wrapText="1"/>
    </xf>
    <xf numFmtId="0" fontId="2" fillId="0" borderId="0" xfId="6" applyFont="1" applyAlignment="1">
      <alignment horizontal="left" vertical="top" wrapText="1"/>
    </xf>
    <xf numFmtId="165" fontId="4" fillId="25" borderId="0" xfId="6" applyNumberFormat="1" applyFont="1" applyFill="1" applyAlignment="1">
      <alignment vertical="top" wrapText="1"/>
    </xf>
    <xf numFmtId="165" fontId="21" fillId="20" borderId="13" xfId="6" applyNumberFormat="1" applyFont="1" applyFill="1" applyBorder="1" applyAlignment="1">
      <alignment horizontal="left" vertical="top"/>
    </xf>
    <xf numFmtId="0" fontId="14" fillId="0" borderId="0" xfId="1"/>
    <xf numFmtId="0" fontId="22" fillId="0" borderId="0" xfId="1" applyFont="1" applyAlignment="1">
      <alignment horizontal="center" vertical="center"/>
    </xf>
    <xf numFmtId="0" fontId="22" fillId="0" borderId="0" xfId="1" applyFont="1" applyAlignment="1">
      <alignment vertical="center"/>
    </xf>
    <xf numFmtId="0" fontId="21" fillId="0" borderId="0" xfId="1" applyFont="1" applyAlignment="1">
      <alignment horizontal="left" wrapText="1"/>
    </xf>
    <xf numFmtId="0" fontId="21" fillId="0" borderId="0" xfId="1" applyFont="1"/>
    <xf numFmtId="0" fontId="21" fillId="0" borderId="0" xfId="1" applyFont="1" applyAlignment="1">
      <alignment horizontal="left"/>
    </xf>
    <xf numFmtId="0" fontId="21" fillId="0" borderId="0" xfId="1" applyFont="1" applyAlignment="1">
      <alignment wrapText="1"/>
    </xf>
    <xf numFmtId="0" fontId="25" fillId="0" borderId="0" xfId="1" applyFont="1" applyAlignment="1">
      <alignment horizontal="center" vertical="center" wrapText="1"/>
    </xf>
    <xf numFmtId="0" fontId="26" fillId="0" borderId="0" xfId="1" applyFont="1" applyAlignment="1">
      <alignment horizontal="center" vertical="center" wrapText="1"/>
    </xf>
    <xf numFmtId="165" fontId="23" fillId="13" borderId="71" xfId="1" applyNumberFormat="1" applyFont="1" applyFill="1" applyBorder="1" applyAlignment="1">
      <alignment horizontal="center" vertical="center" wrapText="1"/>
    </xf>
    <xf numFmtId="0" fontId="23" fillId="14" borderId="71" xfId="1" applyFont="1" applyFill="1" applyBorder="1" applyAlignment="1">
      <alignment horizontal="center" vertical="center" wrapText="1"/>
    </xf>
    <xf numFmtId="0" fontId="23" fillId="14" borderId="40" xfId="1" applyFont="1" applyFill="1" applyBorder="1" applyAlignment="1">
      <alignment horizontal="center" vertical="center" wrapText="1"/>
    </xf>
    <xf numFmtId="0" fontId="22" fillId="16" borderId="41" xfId="1" applyFont="1" applyFill="1" applyBorder="1" applyAlignment="1">
      <alignment horizontal="center" vertical="center" wrapText="1"/>
    </xf>
    <xf numFmtId="0" fontId="22" fillId="16" borderId="21" xfId="0" applyFont="1" applyFill="1" applyBorder="1" applyAlignment="1">
      <alignment horizontal="center" vertical="center" wrapText="1"/>
    </xf>
    <xf numFmtId="165" fontId="23" fillId="14" borderId="40" xfId="1" applyNumberFormat="1" applyFont="1" applyFill="1" applyBorder="1" applyAlignment="1">
      <alignment horizontal="center" vertical="center" wrapText="1"/>
    </xf>
    <xf numFmtId="0" fontId="22" fillId="16" borderId="41" xfId="0" applyFont="1" applyFill="1" applyBorder="1" applyAlignment="1">
      <alignment horizontal="center" vertical="center" wrapText="1"/>
    </xf>
    <xf numFmtId="165" fontId="42" fillId="12" borderId="71" xfId="0" applyNumberFormat="1" applyFont="1" applyFill="1" applyBorder="1" applyAlignment="1">
      <alignment horizontal="center" vertical="center"/>
    </xf>
    <xf numFmtId="165" fontId="42" fillId="13" borderId="71" xfId="1" applyNumberFormat="1" applyFont="1" applyFill="1" applyBorder="1" applyAlignment="1">
      <alignment horizontal="center" vertical="center" wrapText="1"/>
    </xf>
    <xf numFmtId="165" fontId="42" fillId="14" borderId="71" xfId="1" applyNumberFormat="1" applyFont="1" applyFill="1" applyBorder="1" applyAlignment="1">
      <alignment horizontal="center" vertical="center" wrapText="1"/>
    </xf>
    <xf numFmtId="165" fontId="42" fillId="14" borderId="40" xfId="1" applyNumberFormat="1" applyFont="1" applyFill="1" applyBorder="1" applyAlignment="1">
      <alignment horizontal="center" vertical="center" wrapText="1"/>
    </xf>
    <xf numFmtId="165" fontId="23" fillId="22" borderId="71" xfId="0" applyNumberFormat="1" applyFont="1" applyFill="1" applyBorder="1" applyAlignment="1">
      <alignment horizontal="center" vertical="center" wrapText="1"/>
    </xf>
    <xf numFmtId="165" fontId="23" fillId="22" borderId="40" xfId="1" applyNumberFormat="1" applyFont="1" applyFill="1" applyBorder="1" applyAlignment="1">
      <alignment horizontal="center" vertical="center" wrapText="1"/>
    </xf>
    <xf numFmtId="165" fontId="23" fillId="12" borderId="40" xfId="1" applyNumberFormat="1" applyFont="1" applyFill="1" applyBorder="1" applyAlignment="1">
      <alignment horizontal="center" vertical="center" wrapText="1"/>
    </xf>
    <xf numFmtId="165" fontId="23" fillId="13" borderId="40" xfId="1" applyNumberFormat="1" applyFont="1" applyFill="1" applyBorder="1" applyAlignment="1">
      <alignment horizontal="center" vertical="center" wrapText="1"/>
    </xf>
    <xf numFmtId="165" fontId="23" fillId="24" borderId="41" xfId="1" applyNumberFormat="1" applyFont="1" applyFill="1" applyBorder="1" applyAlignment="1">
      <alignment horizontal="center" vertical="center" wrapText="1"/>
    </xf>
    <xf numFmtId="165" fontId="23" fillId="24" borderId="39" xfId="0" applyNumberFormat="1" applyFont="1" applyFill="1" applyBorder="1" applyAlignment="1">
      <alignment horizontal="center" vertical="center" wrapText="1"/>
    </xf>
    <xf numFmtId="165" fontId="37" fillId="24" borderId="67" xfId="0" applyNumberFormat="1" applyFont="1" applyFill="1" applyBorder="1" applyAlignment="1">
      <alignment horizontal="center" vertical="center"/>
    </xf>
    <xf numFmtId="165" fontId="23" fillId="22" borderId="40" xfId="0" applyNumberFormat="1" applyFont="1" applyFill="1" applyBorder="1" applyAlignment="1">
      <alignment horizontal="center" vertical="center" wrapText="1"/>
    </xf>
    <xf numFmtId="165" fontId="23" fillId="13" borderId="72" xfId="1" applyNumberFormat="1" applyFont="1" applyFill="1" applyBorder="1" applyAlignment="1">
      <alignment horizontal="center" vertical="center" wrapText="1"/>
    </xf>
    <xf numFmtId="165" fontId="23" fillId="13" borderId="75" xfId="1" applyNumberFormat="1" applyFont="1" applyFill="1" applyBorder="1" applyAlignment="1">
      <alignment horizontal="center" vertical="center" wrapText="1"/>
    </xf>
    <xf numFmtId="165" fontId="42" fillId="13" borderId="72" xfId="1" applyNumberFormat="1" applyFont="1" applyFill="1" applyBorder="1" applyAlignment="1">
      <alignment horizontal="center" vertical="center" wrapText="1"/>
    </xf>
    <xf numFmtId="165" fontId="23" fillId="12" borderId="41" xfId="1" applyNumberFormat="1" applyFont="1" applyFill="1" applyBorder="1" applyAlignment="1">
      <alignment horizontal="center" vertical="center" wrapText="1"/>
    </xf>
    <xf numFmtId="165" fontId="42" fillId="12" borderId="39" xfId="0" applyNumberFormat="1" applyFont="1" applyFill="1" applyBorder="1" applyAlignment="1">
      <alignment horizontal="center" vertical="center"/>
    </xf>
    <xf numFmtId="165" fontId="37" fillId="12" borderId="67" xfId="0" applyNumberFormat="1" applyFont="1" applyFill="1" applyBorder="1" applyAlignment="1">
      <alignment horizontal="center" vertical="center"/>
    </xf>
    <xf numFmtId="165" fontId="42" fillId="12" borderId="40" xfId="0" applyNumberFormat="1" applyFont="1" applyFill="1" applyBorder="1" applyAlignment="1">
      <alignment horizontal="center" vertical="center"/>
    </xf>
    <xf numFmtId="165" fontId="37" fillId="22" borderId="67" xfId="0" applyNumberFormat="1" applyFont="1" applyFill="1" applyBorder="1" applyAlignment="1">
      <alignment horizontal="center" vertical="center"/>
    </xf>
    <xf numFmtId="165" fontId="37" fillId="13" borderId="67" xfId="0" applyNumberFormat="1" applyFont="1" applyFill="1" applyBorder="1" applyAlignment="1">
      <alignment horizontal="center" vertical="center"/>
    </xf>
    <xf numFmtId="165" fontId="37" fillId="14" borderId="67" xfId="0" applyNumberFormat="1" applyFont="1" applyFill="1" applyBorder="1" applyAlignment="1">
      <alignment horizontal="center" vertical="center"/>
    </xf>
    <xf numFmtId="165" fontId="12" fillId="12" borderId="39" xfId="0" applyNumberFormat="1" applyFont="1" applyFill="1" applyBorder="1" applyAlignment="1">
      <alignment horizontal="center" vertical="center"/>
    </xf>
    <xf numFmtId="165" fontId="12" fillId="12" borderId="71" xfId="0" applyNumberFormat="1" applyFont="1" applyFill="1" applyBorder="1" applyAlignment="1">
      <alignment horizontal="center" vertical="center"/>
    </xf>
    <xf numFmtId="165" fontId="12" fillId="12" borderId="40" xfId="0" applyNumberFormat="1" applyFont="1" applyFill="1" applyBorder="1" applyAlignment="1">
      <alignment horizontal="center" vertical="center"/>
    </xf>
    <xf numFmtId="0" fontId="1" fillId="0" borderId="74" xfId="1" applyFont="1" applyBorder="1"/>
    <xf numFmtId="0" fontId="1" fillId="0" borderId="73" xfId="1" applyFont="1" applyBorder="1"/>
    <xf numFmtId="165" fontId="7" fillId="15" borderId="6" xfId="6" applyNumberFormat="1" applyFill="1" applyBorder="1" applyAlignment="1">
      <alignment horizontal="left" vertical="top"/>
    </xf>
    <xf numFmtId="169" fontId="7" fillId="20" borderId="7" xfId="6" applyNumberFormat="1" applyFill="1" applyBorder="1" applyAlignment="1">
      <alignment horizontal="left" vertical="top"/>
    </xf>
    <xf numFmtId="0" fontId="37" fillId="0" borderId="0" xfId="6" applyFont="1" applyAlignment="1">
      <alignment horizontal="left" vertical="top" wrapText="1"/>
    </xf>
    <xf numFmtId="164" fontId="7" fillId="0" borderId="0" xfId="6" applyNumberFormat="1" applyAlignment="1">
      <alignment horizontal="left" vertical="top"/>
    </xf>
    <xf numFmtId="0" fontId="23" fillId="24" borderId="39" xfId="1" applyFont="1" applyFill="1" applyBorder="1" applyAlignment="1">
      <alignment horizontal="center" vertical="center" wrapText="1"/>
    </xf>
    <xf numFmtId="165" fontId="1" fillId="24" borderId="67" xfId="0" applyNumberFormat="1" applyFont="1" applyFill="1" applyBorder="1" applyAlignment="1">
      <alignment horizontal="center" vertical="center"/>
    </xf>
    <xf numFmtId="0" fontId="23" fillId="22" borderId="71" xfId="1" applyFont="1" applyFill="1" applyBorder="1" applyAlignment="1">
      <alignment horizontal="center" vertical="center" wrapText="1"/>
    </xf>
    <xf numFmtId="165" fontId="1" fillId="22" borderId="68" xfId="0" applyNumberFormat="1" applyFont="1" applyFill="1" applyBorder="1" applyAlignment="1">
      <alignment horizontal="center" vertical="center"/>
    </xf>
    <xf numFmtId="0" fontId="1" fillId="0" borderId="75" xfId="1" applyFont="1" applyBorder="1"/>
    <xf numFmtId="0" fontId="23" fillId="22" borderId="40" xfId="1" applyFont="1" applyFill="1" applyBorder="1" applyAlignment="1">
      <alignment horizontal="center" vertical="center" wrapText="1"/>
    </xf>
    <xf numFmtId="165" fontId="1" fillId="22" borderId="16" xfId="0" applyNumberFormat="1" applyFont="1" applyFill="1" applyBorder="1" applyAlignment="1">
      <alignment horizontal="center" vertical="center"/>
    </xf>
    <xf numFmtId="165" fontId="1" fillId="12" borderId="67" xfId="0" applyNumberFormat="1" applyFont="1" applyFill="1" applyBorder="1" applyAlignment="1">
      <alignment horizontal="center" vertical="center"/>
    </xf>
    <xf numFmtId="165" fontId="1" fillId="12" borderId="68" xfId="0" applyNumberFormat="1" applyFont="1" applyFill="1" applyBorder="1" applyAlignment="1">
      <alignment horizontal="center" vertical="center"/>
    </xf>
    <xf numFmtId="165" fontId="1" fillId="12" borderId="16" xfId="0" applyNumberFormat="1" applyFont="1" applyFill="1" applyBorder="1" applyAlignment="1">
      <alignment horizontal="center" vertical="center"/>
    </xf>
    <xf numFmtId="165" fontId="1" fillId="13" borderId="68" xfId="0" applyNumberFormat="1" applyFont="1" applyFill="1" applyBorder="1" applyAlignment="1">
      <alignment horizontal="center" vertical="center"/>
    </xf>
    <xf numFmtId="165" fontId="1" fillId="14" borderId="68" xfId="0" applyNumberFormat="1" applyFont="1" applyFill="1" applyBorder="1" applyAlignment="1">
      <alignment horizontal="center" vertical="center"/>
    </xf>
    <xf numFmtId="0" fontId="5" fillId="0" borderId="0" xfId="6" applyFont="1" applyAlignment="1">
      <alignment horizontal="left" vertical="top" wrapText="1"/>
    </xf>
    <xf numFmtId="0" fontId="6" fillId="0" borderId="0" xfId="6" applyFont="1" applyAlignment="1">
      <alignment horizontal="left" vertical="top" wrapText="1"/>
    </xf>
    <xf numFmtId="0" fontId="6" fillId="0" borderId="9" xfId="6" applyFont="1" applyBorder="1" applyAlignment="1">
      <alignment horizontal="left" vertical="top" wrapText="1"/>
    </xf>
    <xf numFmtId="0" fontId="37" fillId="0" borderId="17" xfId="6" applyFont="1" applyBorder="1" applyAlignment="1">
      <alignment horizontal="center" vertical="top"/>
    </xf>
    <xf numFmtId="0" fontId="37" fillId="0" borderId="21" xfId="6" applyFont="1" applyBorder="1" applyAlignment="1">
      <alignment horizontal="center" vertical="top"/>
    </xf>
    <xf numFmtId="0" fontId="22" fillId="0" borderId="0" xfId="1" applyFont="1" applyAlignment="1">
      <alignment horizontal="center" vertical="center"/>
    </xf>
    <xf numFmtId="0" fontId="21" fillId="0" borderId="0" xfId="1" applyFont="1" applyAlignment="1">
      <alignment horizontal="left" wrapText="1"/>
    </xf>
    <xf numFmtId="0" fontId="21" fillId="15" borderId="0" xfId="1" applyFont="1" applyFill="1" applyAlignment="1">
      <alignment horizontal="left" wrapText="1"/>
    </xf>
    <xf numFmtId="0" fontId="13" fillId="0" borderId="0" xfId="7" applyFont="1" applyAlignment="1">
      <alignment horizontal="center" vertical="center"/>
    </xf>
    <xf numFmtId="49" fontId="9" fillId="0" borderId="45" xfId="7" applyNumberFormat="1" applyFont="1" applyBorder="1" applyAlignment="1">
      <alignment horizontal="center" vertical="center" wrapText="1"/>
    </xf>
    <xf numFmtId="49" fontId="9" fillId="0" borderId="21" xfId="7" applyNumberFormat="1" applyFont="1" applyBorder="1" applyAlignment="1">
      <alignment horizontal="center" vertical="center" wrapText="1"/>
    </xf>
    <xf numFmtId="49" fontId="12" fillId="6" borderId="45" xfId="7" applyNumberFormat="1" applyFill="1" applyBorder="1" applyAlignment="1">
      <alignment horizontal="right" vertical="center"/>
    </xf>
    <xf numFmtId="49" fontId="12" fillId="6" borderId="49" xfId="7" applyNumberFormat="1" applyFill="1" applyBorder="1" applyAlignment="1">
      <alignment horizontal="right" vertical="center"/>
    </xf>
    <xf numFmtId="0" fontId="9" fillId="2" borderId="1" xfId="7" applyFont="1" applyFill="1" applyBorder="1" applyAlignment="1">
      <alignment horizontal="center" vertical="center"/>
    </xf>
    <xf numFmtId="0" fontId="9" fillId="2" borderId="53" xfId="7" applyFont="1" applyFill="1" applyBorder="1" applyAlignment="1">
      <alignment horizontal="center" vertical="center"/>
    </xf>
    <xf numFmtId="0" fontId="9" fillId="2" borderId="56" xfId="7" applyFont="1" applyFill="1" applyBorder="1" applyAlignment="1">
      <alignment horizontal="center" vertical="center"/>
    </xf>
    <xf numFmtId="49" fontId="12" fillId="22" borderId="51" xfId="7" applyNumberFormat="1" applyFill="1" applyBorder="1" applyAlignment="1">
      <alignment horizontal="right" vertical="center"/>
    </xf>
    <xf numFmtId="49" fontId="12" fillId="22" borderId="52" xfId="7" applyNumberFormat="1" applyFill="1" applyBorder="1" applyAlignment="1">
      <alignment horizontal="right" vertical="center"/>
    </xf>
    <xf numFmtId="49" fontId="12" fillId="2" borderId="54" xfId="7" applyNumberFormat="1" applyFill="1" applyBorder="1" applyAlignment="1">
      <alignment horizontal="right" vertical="center"/>
    </xf>
    <xf numFmtId="49" fontId="12" fillId="2" borderId="55" xfId="7" applyNumberFormat="1" applyFill="1" applyBorder="1" applyAlignment="1">
      <alignment horizontal="right" vertical="center"/>
    </xf>
    <xf numFmtId="49" fontId="12" fillId="2" borderId="59" xfId="7" applyNumberFormat="1" applyFill="1" applyBorder="1" applyAlignment="1">
      <alignment horizontal="right" vertical="center"/>
    </xf>
    <xf numFmtId="49" fontId="12" fillId="2" borderId="60" xfId="7" applyNumberFormat="1" applyFill="1" applyBorder="1" applyAlignment="1">
      <alignment horizontal="right" vertical="center"/>
    </xf>
    <xf numFmtId="49" fontId="12" fillId="3" borderId="54" xfId="7" applyNumberFormat="1" applyFill="1" applyBorder="1" applyAlignment="1">
      <alignment horizontal="right" vertical="center"/>
    </xf>
    <xf numFmtId="49" fontId="12" fillId="3" borderId="55" xfId="7" applyNumberFormat="1" applyFill="1" applyBorder="1" applyAlignment="1">
      <alignment horizontal="right" vertical="center"/>
    </xf>
    <xf numFmtId="49" fontId="12" fillId="3" borderId="59" xfId="7" applyNumberFormat="1" applyFill="1" applyBorder="1" applyAlignment="1">
      <alignment horizontal="right" vertical="center"/>
    </xf>
    <xf numFmtId="49" fontId="12" fillId="3" borderId="60" xfId="7" applyNumberFormat="1" applyFill="1" applyBorder="1" applyAlignment="1">
      <alignment horizontal="right" vertical="center"/>
    </xf>
    <xf numFmtId="0" fontId="9" fillId="4" borderId="1" xfId="7" applyFont="1" applyFill="1" applyBorder="1" applyAlignment="1">
      <alignment horizontal="center" vertical="center"/>
    </xf>
    <xf numFmtId="0" fontId="9" fillId="4" borderId="53" xfId="7" applyFont="1" applyFill="1" applyBorder="1" applyAlignment="1">
      <alignment horizontal="center" vertical="center"/>
    </xf>
    <xf numFmtId="0" fontId="9" fillId="4" borderId="56" xfId="7" applyFont="1" applyFill="1" applyBorder="1" applyAlignment="1">
      <alignment horizontal="center" vertical="center"/>
    </xf>
    <xf numFmtId="0" fontId="9" fillId="11" borderId="8" xfId="7" applyFont="1" applyFill="1" applyBorder="1" applyAlignment="1">
      <alignment horizontal="right" vertical="center" textRotation="90" wrapText="1"/>
    </xf>
    <xf numFmtId="0" fontId="12" fillId="11" borderId="33" xfId="7" applyFill="1" applyBorder="1" applyAlignment="1">
      <alignment horizontal="right" vertical="center" textRotation="90" wrapText="1"/>
    </xf>
    <xf numFmtId="0" fontId="12" fillId="11" borderId="57" xfId="7" applyFill="1" applyBorder="1" applyAlignment="1">
      <alignment horizontal="right" vertical="center" textRotation="90" wrapText="1"/>
    </xf>
    <xf numFmtId="0" fontId="9" fillId="3" borderId="1" xfId="7" applyFont="1" applyFill="1" applyBorder="1" applyAlignment="1">
      <alignment horizontal="center" vertical="center"/>
    </xf>
    <xf numFmtId="0" fontId="9" fillId="3" borderId="53" xfId="7" applyFont="1" applyFill="1" applyBorder="1" applyAlignment="1">
      <alignment horizontal="center" vertical="center"/>
    </xf>
    <xf numFmtId="0" fontId="9" fillId="3" borderId="56" xfId="7" applyFont="1" applyFill="1" applyBorder="1" applyAlignment="1">
      <alignment horizontal="center" vertical="center"/>
    </xf>
    <xf numFmtId="49" fontId="12" fillId="3" borderId="51" xfId="7" applyNumberFormat="1" applyFill="1" applyBorder="1" applyAlignment="1">
      <alignment horizontal="right" vertical="center"/>
    </xf>
    <xf numFmtId="49" fontId="12" fillId="3" borderId="52" xfId="7" applyNumberFormat="1" applyFill="1" applyBorder="1" applyAlignment="1">
      <alignment horizontal="right" vertical="center"/>
    </xf>
    <xf numFmtId="0" fontId="9" fillId="23" borderId="63" xfId="7" applyFont="1" applyFill="1" applyBorder="1" applyAlignment="1">
      <alignment horizontal="right"/>
    </xf>
    <xf numFmtId="0" fontId="9" fillId="23" borderId="64" xfId="7" applyFont="1" applyFill="1" applyBorder="1" applyAlignment="1">
      <alignment horizontal="right"/>
    </xf>
    <xf numFmtId="0" fontId="9" fillId="23" borderId="52" xfId="7" applyFont="1" applyFill="1" applyBorder="1" applyAlignment="1">
      <alignment horizontal="right"/>
    </xf>
    <xf numFmtId="0" fontId="9" fillId="23" borderId="66" xfId="7" applyFont="1" applyFill="1" applyBorder="1" applyAlignment="1">
      <alignment horizontal="right"/>
    </xf>
    <xf numFmtId="0" fontId="9" fillId="23" borderId="61" xfId="7" applyFont="1" applyFill="1" applyBorder="1" applyAlignment="1">
      <alignment horizontal="right"/>
    </xf>
    <xf numFmtId="0" fontId="9" fillId="23" borderId="60" xfId="7" applyFont="1" applyFill="1" applyBorder="1" applyAlignment="1">
      <alignment horizontal="right"/>
    </xf>
    <xf numFmtId="0" fontId="9" fillId="5" borderId="1" xfId="7" applyFont="1" applyFill="1" applyBorder="1" applyAlignment="1">
      <alignment horizontal="center" vertical="center"/>
    </xf>
    <xf numFmtId="0" fontId="9" fillId="5" borderId="53" xfId="7" applyFont="1" applyFill="1" applyBorder="1" applyAlignment="1">
      <alignment horizontal="center" vertical="center"/>
    </xf>
    <xf numFmtId="0" fontId="9" fillId="5" borderId="56" xfId="7" applyFont="1" applyFill="1" applyBorder="1" applyAlignment="1">
      <alignment horizontal="center" vertical="center"/>
    </xf>
    <xf numFmtId="0" fontId="9" fillId="11" borderId="33" xfId="7" applyFont="1" applyFill="1" applyBorder="1" applyAlignment="1">
      <alignment horizontal="right" vertical="center"/>
    </xf>
    <xf numFmtId="0" fontId="9" fillId="11" borderId="47" xfId="7" applyFont="1" applyFill="1" applyBorder="1" applyAlignment="1">
      <alignment horizontal="right" vertical="center"/>
    </xf>
    <xf numFmtId="49" fontId="12" fillId="5" borderId="54" xfId="7" applyNumberFormat="1" applyFill="1" applyBorder="1" applyAlignment="1">
      <alignment horizontal="right" vertical="center"/>
    </xf>
    <xf numFmtId="49" fontId="12" fillId="5" borderId="55" xfId="7" applyNumberFormat="1" applyFill="1" applyBorder="1" applyAlignment="1">
      <alignment horizontal="right" vertical="center"/>
    </xf>
    <xf numFmtId="49" fontId="12" fillId="5" borderId="61" xfId="7" applyNumberFormat="1" applyFill="1" applyBorder="1" applyAlignment="1">
      <alignment horizontal="right" vertical="center"/>
    </xf>
    <xf numFmtId="49" fontId="12" fillId="5" borderId="60" xfId="7" applyNumberFormat="1" applyFill="1" applyBorder="1" applyAlignment="1">
      <alignment horizontal="right" vertical="center"/>
    </xf>
    <xf numFmtId="0" fontId="9" fillId="0" borderId="9" xfId="7" applyFont="1" applyBorder="1" applyAlignment="1">
      <alignment horizontal="center" vertical="center" wrapText="1"/>
    </xf>
    <xf numFmtId="0" fontId="9" fillId="0" borderId="16" xfId="7" applyFont="1" applyBorder="1" applyAlignment="1">
      <alignment horizontal="center" vertical="center" wrapText="1"/>
    </xf>
    <xf numFmtId="0" fontId="9" fillId="0" borderId="1" xfId="7" applyFont="1" applyBorder="1" applyAlignment="1">
      <alignment horizontal="center" vertical="center" wrapText="1"/>
    </xf>
    <xf numFmtId="0" fontId="9" fillId="0" borderId="8" xfId="7" applyFont="1" applyBorder="1" applyAlignment="1">
      <alignment horizontal="center" vertical="center" wrapText="1"/>
    </xf>
    <xf numFmtId="0" fontId="9" fillId="0" borderId="17" xfId="7" applyFont="1" applyBorder="1" applyAlignment="1">
      <alignment horizontal="center" vertical="center" wrapText="1"/>
    </xf>
    <xf numFmtId="0" fontId="9" fillId="0" borderId="20" xfId="7" applyFont="1" applyBorder="1" applyAlignment="1">
      <alignment horizontal="center" vertical="center" wrapText="1"/>
    </xf>
    <xf numFmtId="0" fontId="9" fillId="7" borderId="1" xfId="7" applyFont="1" applyFill="1" applyBorder="1" applyAlignment="1">
      <alignment horizontal="center" vertical="center"/>
    </xf>
    <xf numFmtId="0" fontId="9" fillId="7" borderId="53" xfId="7" applyFont="1" applyFill="1" applyBorder="1" applyAlignment="1">
      <alignment horizontal="center" vertical="center"/>
    </xf>
    <xf numFmtId="0" fontId="9" fillId="7" borderId="56" xfId="7" applyFont="1" applyFill="1" applyBorder="1" applyAlignment="1">
      <alignment horizontal="center" vertical="center"/>
    </xf>
    <xf numFmtId="0" fontId="9" fillId="8" borderId="1" xfId="7" applyFont="1" applyFill="1" applyBorder="1" applyAlignment="1">
      <alignment horizontal="center" vertical="center"/>
    </xf>
    <xf numFmtId="0" fontId="9" fillId="8" borderId="53" xfId="7" applyFont="1" applyFill="1" applyBorder="1" applyAlignment="1">
      <alignment horizontal="center" vertical="center"/>
    </xf>
    <xf numFmtId="0" fontId="9" fillId="8" borderId="56" xfId="7" applyFont="1" applyFill="1" applyBorder="1" applyAlignment="1">
      <alignment horizontal="center" vertical="center"/>
    </xf>
    <xf numFmtId="0" fontId="9" fillId="9" borderId="1" xfId="7" applyFont="1" applyFill="1" applyBorder="1" applyAlignment="1">
      <alignment horizontal="center" vertical="center"/>
    </xf>
    <xf numFmtId="0" fontId="9" fillId="9" borderId="53" xfId="7" applyFont="1" applyFill="1" applyBorder="1" applyAlignment="1">
      <alignment horizontal="center" vertical="center"/>
    </xf>
    <xf numFmtId="0" fontId="9" fillId="9" borderId="56" xfId="7" applyFont="1" applyFill="1" applyBorder="1" applyAlignment="1">
      <alignment horizontal="center" vertical="center"/>
    </xf>
    <xf numFmtId="0" fontId="9" fillId="10" borderId="1" xfId="7" applyFont="1" applyFill="1" applyBorder="1" applyAlignment="1">
      <alignment horizontal="center" vertical="center"/>
    </xf>
    <xf numFmtId="0" fontId="9" fillId="10" borderId="53" xfId="7" applyFont="1" applyFill="1" applyBorder="1" applyAlignment="1">
      <alignment horizontal="center" vertical="center"/>
    </xf>
    <xf numFmtId="0" fontId="9" fillId="10" borderId="56" xfId="7" applyFont="1" applyFill="1" applyBorder="1" applyAlignment="1">
      <alignment horizontal="center" vertical="center"/>
    </xf>
    <xf numFmtId="0" fontId="9" fillId="6" borderId="10" xfId="7" applyFont="1" applyFill="1" applyBorder="1" applyAlignment="1">
      <alignment horizontal="center" vertical="center"/>
    </xf>
    <xf numFmtId="0" fontId="9" fillId="6" borderId="53" xfId="7" applyFont="1" applyFill="1" applyBorder="1" applyAlignment="1">
      <alignment horizontal="center" vertical="center"/>
    </xf>
    <xf numFmtId="0" fontId="9" fillId="6" borderId="56" xfId="7" applyFont="1" applyFill="1" applyBorder="1" applyAlignment="1">
      <alignment horizontal="center" vertical="center"/>
    </xf>
  </cellXfs>
  <cellStyles count="9">
    <cellStyle name="Comma" xfId="4" builtinId="3"/>
    <cellStyle name="Currency" xfId="2" builtinId="4"/>
    <cellStyle name="Currency 2" xfId="3" xr:uid="{00000000-0005-0000-0000-000001000000}"/>
    <cellStyle name="Currency 2 2" xfId="8" xr:uid="{05835AC1-7B96-4BE6-A8E7-0B14ADDAFFC1}"/>
    <cellStyle name="Normal" xfId="0" builtinId="0"/>
    <cellStyle name="Normal 2" xfId="1" xr:uid="{00000000-0005-0000-0000-000003000000}"/>
    <cellStyle name="Normal 3" xfId="6" xr:uid="{FCC2F888-8DB8-4101-893B-E5B7F063F183}"/>
    <cellStyle name="Normal 3 2" xfId="7" xr:uid="{A3E99997-D35F-4CBF-8629-F937CEAC505C}"/>
    <cellStyle name="Percent" xfId="5" builtinId="5"/>
  </cellStyles>
  <dxfs count="3">
    <dxf>
      <font>
        <color rgb="FF9C0006"/>
      </font>
      <fill>
        <patternFill>
          <bgColor rgb="FFFFC7CE"/>
        </patternFill>
      </fill>
    </dxf>
    <dxf>
      <fill>
        <patternFill>
          <bgColor theme="5"/>
        </patternFill>
      </fill>
    </dxf>
    <dxf>
      <font>
        <color rgb="FF9C0006"/>
      </font>
      <fill>
        <patternFill>
          <bgColor rgb="FFFFC7CE"/>
        </patternFill>
      </fill>
    </dxf>
  </dxfs>
  <tableStyles count="0" defaultTableStyle="TableStyleMedium9" defaultPivotStyle="PivotStyleLight16"/>
  <colors>
    <mruColors>
      <color rgb="FFFF99CC"/>
      <color rgb="FFFFCC99"/>
      <color rgb="FFFFFF99"/>
      <color rgb="FFCCFFCC"/>
      <color rgb="FFF6FCA2"/>
      <color rgb="FFEEEBAE"/>
      <color rgb="FFFFCDFF"/>
      <color rgb="FFFFC7CE"/>
      <color rgb="FFFCFACA"/>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qtchiur\Downloads\CostingAndPricingTool_v3_3.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nas02.storage.uq.edu.au\CA\DVCR\RMO\RGU\Common\Admin%20&amp;%20Pre-award_ARC\FT_Future%20Fellows\FT%202024\UQ%20Templates\Resources\UQ_FT23_BudgetTool_V2.xlsx" TargetMode="External"/><Relationship Id="rId1" Type="http://schemas.openxmlformats.org/officeDocument/2006/relationships/externalLinkPath" Target="UQ_FT23_BudgetTool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VCR/RMO/RGU/Common/Admin%20&amp;%20Pre-award_ARC/DE_Discovery%20Early%20Career%20Researcher%20Award/DE%202023/UQ%20Templates/UQ%20Resources/UQ_DE23BudgetTool_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qrmoran\Downloads\CostingAndPricingTool_v3_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VCR/RMO/RGU/Common/Admin%20&amp;%20Pre-award_ARC/FT_Future%20Fellows/FT%202023/UQ%20Templates/UQ_FT23_indicative_uqsalaryscales_DRAFT_to%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Data Entry"/>
      <sheetName val="Admin-ProRata"/>
      <sheetName val="Admin-Salaries"/>
      <sheetName val="Admin-Currencies"/>
      <sheetName val="Admin-Other"/>
      <sheetName val="How to Use this Spreadsheet"/>
      <sheetName val="UQ Research Academic Staff"/>
      <sheetName val="UQ Professional Staff"/>
      <sheetName val="Admin-Other (2)"/>
      <sheetName val="Sheet2"/>
    </sheetNames>
    <sheetDataSet>
      <sheetData sheetId="0"/>
      <sheetData sheetId="1">
        <row r="9">
          <cell r="H9" t="str">
            <v>Contract Research</v>
          </cell>
        </row>
        <row r="12">
          <cell r="H12" t="str">
            <v>Yes</v>
          </cell>
        </row>
        <row r="13">
          <cell r="H13" t="str">
            <v>Yes</v>
          </cell>
        </row>
        <row r="14">
          <cell r="H14" t="str">
            <v>No</v>
          </cell>
        </row>
        <row r="17">
          <cell r="H17" t="str">
            <v>AUD</v>
          </cell>
        </row>
        <row r="18">
          <cell r="I18" t="str">
            <v>USD</v>
          </cell>
        </row>
        <row r="19">
          <cell r="I19">
            <v>1</v>
          </cell>
        </row>
        <row r="23">
          <cell r="H23" t="str">
            <v>Yes</v>
          </cell>
        </row>
        <row r="26">
          <cell r="H26" t="str">
            <v>No</v>
          </cell>
        </row>
        <row r="29">
          <cell r="H29" t="str">
            <v>No</v>
          </cell>
        </row>
        <row r="38">
          <cell r="G38">
            <v>0</v>
          </cell>
          <cell r="I38">
            <v>0</v>
          </cell>
          <cell r="L38">
            <v>0</v>
          </cell>
          <cell r="R38" t="str">
            <v>No</v>
          </cell>
        </row>
        <row r="39">
          <cell r="G39">
            <v>0</v>
          </cell>
          <cell r="H39">
            <v>0</v>
          </cell>
          <cell r="I39">
            <v>0</v>
          </cell>
          <cell r="J39">
            <v>0</v>
          </cell>
          <cell r="K39">
            <v>0</v>
          </cell>
          <cell r="L39">
            <v>0</v>
          </cell>
          <cell r="N39">
            <v>0</v>
          </cell>
        </row>
        <row r="46">
          <cell r="G46">
            <v>0</v>
          </cell>
          <cell r="H46">
            <v>0</v>
          </cell>
          <cell r="I46">
            <v>0</v>
          </cell>
          <cell r="K46">
            <v>0</v>
          </cell>
          <cell r="L46">
            <v>0</v>
          </cell>
          <cell r="M46">
            <v>0</v>
          </cell>
        </row>
      </sheetData>
      <sheetData sheetId="2"/>
      <sheetData sheetId="3"/>
      <sheetData sheetId="4">
        <row r="2">
          <cell r="B2" t="str">
            <v>AUD</v>
          </cell>
        </row>
        <row r="3">
          <cell r="B3" t="str">
            <v>CAD</v>
          </cell>
        </row>
        <row r="4">
          <cell r="B4" t="str">
            <v>EUR</v>
          </cell>
        </row>
        <row r="5">
          <cell r="B5" t="str">
            <v>GBP</v>
          </cell>
        </row>
        <row r="6">
          <cell r="B6" t="str">
            <v>JPY</v>
          </cell>
        </row>
        <row r="7">
          <cell r="B7" t="str">
            <v>NZD</v>
          </cell>
        </row>
        <row r="8">
          <cell r="B8" t="str">
            <v>USD</v>
          </cell>
        </row>
        <row r="9">
          <cell r="B9"/>
        </row>
        <row r="10">
          <cell r="B10" t="str">
            <v>AED</v>
          </cell>
        </row>
        <row r="11">
          <cell r="B11" t="str">
            <v>AFN</v>
          </cell>
        </row>
        <row r="12">
          <cell r="B12" t="str">
            <v>ALL</v>
          </cell>
        </row>
        <row r="13">
          <cell r="B13" t="str">
            <v>AMD</v>
          </cell>
        </row>
        <row r="14">
          <cell r="B14" t="str">
            <v>ANG</v>
          </cell>
        </row>
        <row r="15">
          <cell r="B15" t="str">
            <v>AOA</v>
          </cell>
        </row>
        <row r="16">
          <cell r="B16" t="str">
            <v>ARS</v>
          </cell>
        </row>
        <row r="17">
          <cell r="B17" t="str">
            <v>AWG</v>
          </cell>
        </row>
        <row r="18">
          <cell r="B18" t="str">
            <v>AZN</v>
          </cell>
        </row>
        <row r="19">
          <cell r="B19" t="str">
            <v>BAM</v>
          </cell>
        </row>
        <row r="20">
          <cell r="B20" t="str">
            <v>BBD</v>
          </cell>
        </row>
        <row r="21">
          <cell r="B21" t="str">
            <v>BDT</v>
          </cell>
        </row>
        <row r="22">
          <cell r="B22" t="str">
            <v>BGN</v>
          </cell>
        </row>
        <row r="23">
          <cell r="B23" t="str">
            <v>BHD</v>
          </cell>
        </row>
        <row r="24">
          <cell r="B24" t="str">
            <v>BIF</v>
          </cell>
        </row>
        <row r="25">
          <cell r="B25" t="str">
            <v>BMD</v>
          </cell>
        </row>
        <row r="26">
          <cell r="B26" t="str">
            <v>BND</v>
          </cell>
        </row>
        <row r="27">
          <cell r="B27" t="str">
            <v>BOB</v>
          </cell>
        </row>
        <row r="28">
          <cell r="B28" t="str">
            <v>BRL</v>
          </cell>
        </row>
        <row r="29">
          <cell r="B29" t="str">
            <v>BSD</v>
          </cell>
        </row>
        <row r="30">
          <cell r="B30" t="str">
            <v>BTN</v>
          </cell>
        </row>
        <row r="31">
          <cell r="B31" t="str">
            <v>BWP</v>
          </cell>
        </row>
        <row r="32">
          <cell r="B32" t="str">
            <v>BYR</v>
          </cell>
        </row>
        <row r="33">
          <cell r="B33" t="str">
            <v>BZD</v>
          </cell>
        </row>
        <row r="34">
          <cell r="B34" t="str">
            <v>CDF</v>
          </cell>
        </row>
        <row r="35">
          <cell r="B35" t="str">
            <v>CHF</v>
          </cell>
        </row>
        <row r="36">
          <cell r="B36" t="str">
            <v>CLP</v>
          </cell>
        </row>
        <row r="37">
          <cell r="B37" t="str">
            <v>CNY</v>
          </cell>
        </row>
        <row r="38">
          <cell r="B38" t="str">
            <v>COP</v>
          </cell>
        </row>
        <row r="39">
          <cell r="B39" t="str">
            <v>CRC</v>
          </cell>
        </row>
        <row r="40">
          <cell r="B40" t="str">
            <v>CUC</v>
          </cell>
        </row>
        <row r="41">
          <cell r="B41" t="str">
            <v>CUP</v>
          </cell>
        </row>
        <row r="42">
          <cell r="B42" t="str">
            <v>CVE</v>
          </cell>
        </row>
        <row r="43">
          <cell r="B43" t="str">
            <v>CZK</v>
          </cell>
        </row>
        <row r="44">
          <cell r="B44" t="str">
            <v>DJF</v>
          </cell>
        </row>
        <row r="45">
          <cell r="B45" t="str">
            <v>DKK</v>
          </cell>
        </row>
        <row r="46">
          <cell r="B46" t="str">
            <v>DOP</v>
          </cell>
        </row>
        <row r="47">
          <cell r="B47" t="str">
            <v>DZD</v>
          </cell>
        </row>
        <row r="48">
          <cell r="B48" t="str">
            <v>EGP</v>
          </cell>
        </row>
        <row r="49">
          <cell r="B49" t="str">
            <v>ERN</v>
          </cell>
        </row>
        <row r="50">
          <cell r="B50" t="str">
            <v>ETB</v>
          </cell>
        </row>
        <row r="51">
          <cell r="B51" t="str">
            <v>FJD</v>
          </cell>
        </row>
        <row r="52">
          <cell r="B52" t="str">
            <v>FKP</v>
          </cell>
        </row>
        <row r="53">
          <cell r="B53" t="str">
            <v>GEL</v>
          </cell>
        </row>
        <row r="54">
          <cell r="B54" t="str">
            <v>GGP</v>
          </cell>
        </row>
        <row r="55">
          <cell r="B55" t="str">
            <v>GHS</v>
          </cell>
        </row>
        <row r="56">
          <cell r="B56" t="str">
            <v>GIP</v>
          </cell>
        </row>
        <row r="57">
          <cell r="B57" t="str">
            <v>GMD</v>
          </cell>
        </row>
        <row r="58">
          <cell r="B58" t="str">
            <v>GNF</v>
          </cell>
        </row>
        <row r="59">
          <cell r="B59" t="str">
            <v>GTQ</v>
          </cell>
        </row>
        <row r="60">
          <cell r="B60" t="str">
            <v>GYD</v>
          </cell>
        </row>
        <row r="61">
          <cell r="B61" t="str">
            <v>HKD</v>
          </cell>
        </row>
        <row r="62">
          <cell r="B62" t="str">
            <v>HNL</v>
          </cell>
        </row>
        <row r="63">
          <cell r="B63" t="str">
            <v>HRK</v>
          </cell>
        </row>
        <row r="64">
          <cell r="B64" t="str">
            <v>HTG</v>
          </cell>
        </row>
        <row r="65">
          <cell r="B65" t="str">
            <v>HUF</v>
          </cell>
        </row>
        <row r="66">
          <cell r="B66" t="str">
            <v>IDR</v>
          </cell>
        </row>
        <row r="67">
          <cell r="B67" t="str">
            <v>ILS</v>
          </cell>
        </row>
        <row r="68">
          <cell r="B68" t="str">
            <v>IMP</v>
          </cell>
        </row>
        <row r="69">
          <cell r="B69" t="str">
            <v>INR</v>
          </cell>
        </row>
        <row r="70">
          <cell r="B70" t="str">
            <v>IQD</v>
          </cell>
        </row>
        <row r="71">
          <cell r="B71" t="str">
            <v>IRR</v>
          </cell>
        </row>
        <row r="72">
          <cell r="B72" t="str">
            <v>ISK</v>
          </cell>
        </row>
        <row r="73">
          <cell r="B73" t="str">
            <v>JEP</v>
          </cell>
        </row>
        <row r="74">
          <cell r="B74" t="str">
            <v>JMD</v>
          </cell>
        </row>
        <row r="75">
          <cell r="B75" t="str">
            <v>SBD</v>
          </cell>
        </row>
        <row r="76">
          <cell r="B76" t="str">
            <v>SCR</v>
          </cell>
        </row>
        <row r="77">
          <cell r="B77" t="str">
            <v>SDG</v>
          </cell>
        </row>
        <row r="78">
          <cell r="B78" t="str">
            <v>SEK</v>
          </cell>
        </row>
        <row r="79">
          <cell r="B79" t="str">
            <v>SGD</v>
          </cell>
        </row>
        <row r="80">
          <cell r="B80" t="str">
            <v>SHP</v>
          </cell>
        </row>
        <row r="81">
          <cell r="B81" t="str">
            <v>SLL</v>
          </cell>
        </row>
        <row r="82">
          <cell r="B82" t="str">
            <v>SOS</v>
          </cell>
        </row>
        <row r="83">
          <cell r="B83" t="str">
            <v>SPL</v>
          </cell>
        </row>
        <row r="84">
          <cell r="B84" t="str">
            <v>SRD</v>
          </cell>
        </row>
        <row r="85">
          <cell r="B85" t="str">
            <v>STD</v>
          </cell>
        </row>
        <row r="86">
          <cell r="B86" t="str">
            <v>SVC</v>
          </cell>
        </row>
        <row r="87">
          <cell r="B87" t="str">
            <v>SYP</v>
          </cell>
        </row>
        <row r="88">
          <cell r="B88" t="str">
            <v>SZL</v>
          </cell>
        </row>
        <row r="89">
          <cell r="B89" t="str">
            <v>THB</v>
          </cell>
        </row>
        <row r="90">
          <cell r="B90" t="str">
            <v>TJS</v>
          </cell>
        </row>
        <row r="91">
          <cell r="B91" t="str">
            <v>TMT</v>
          </cell>
        </row>
        <row r="92">
          <cell r="B92" t="str">
            <v>TND</v>
          </cell>
        </row>
        <row r="93">
          <cell r="B93" t="str">
            <v>TOP</v>
          </cell>
        </row>
        <row r="94">
          <cell r="B94" t="str">
            <v>TRY</v>
          </cell>
        </row>
        <row r="95">
          <cell r="B95" t="str">
            <v>TTD</v>
          </cell>
        </row>
        <row r="96">
          <cell r="B96" t="str">
            <v>TVD</v>
          </cell>
        </row>
        <row r="97">
          <cell r="B97" t="str">
            <v>TWD</v>
          </cell>
        </row>
        <row r="98">
          <cell r="B98" t="str">
            <v>TZS</v>
          </cell>
        </row>
        <row r="99">
          <cell r="B99" t="str">
            <v>UAH</v>
          </cell>
        </row>
        <row r="100">
          <cell r="B100" t="str">
            <v>UGX</v>
          </cell>
        </row>
        <row r="101">
          <cell r="B101" t="str">
            <v>UYU</v>
          </cell>
        </row>
        <row r="102">
          <cell r="B102" t="str">
            <v>UZS</v>
          </cell>
        </row>
        <row r="103">
          <cell r="B103" t="str">
            <v>VEF</v>
          </cell>
        </row>
        <row r="104">
          <cell r="B104" t="str">
            <v>VND</v>
          </cell>
        </row>
        <row r="105">
          <cell r="B105" t="str">
            <v>VUV</v>
          </cell>
        </row>
        <row r="106">
          <cell r="B106" t="str">
            <v>WST</v>
          </cell>
        </row>
        <row r="107">
          <cell r="B107" t="str">
            <v>XAF</v>
          </cell>
        </row>
        <row r="108">
          <cell r="B108" t="str">
            <v>XCD</v>
          </cell>
        </row>
        <row r="109">
          <cell r="B109" t="str">
            <v>XDR</v>
          </cell>
        </row>
        <row r="110">
          <cell r="B110" t="str">
            <v>XOF</v>
          </cell>
        </row>
        <row r="111">
          <cell r="B111" t="str">
            <v>XPF</v>
          </cell>
        </row>
        <row r="112">
          <cell r="B112" t="str">
            <v>YER</v>
          </cell>
        </row>
        <row r="113">
          <cell r="B113" t="str">
            <v>ZAR</v>
          </cell>
        </row>
        <row r="114">
          <cell r="B114" t="str">
            <v>ZMW</v>
          </cell>
        </row>
        <row r="115">
          <cell r="B115" t="str">
            <v>ZWD</v>
          </cell>
        </row>
      </sheetData>
      <sheetData sheetId="5">
        <row r="6">
          <cell r="J6">
            <v>4.9500000000000002E-2</v>
          </cell>
        </row>
      </sheetData>
      <sheetData sheetId="6"/>
      <sheetData sheetId="7"/>
      <sheetData sheetId="8"/>
      <sheetData sheetId="9"/>
      <sheetData sheetId="10">
        <row r="26">
          <cell r="H26"/>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w to Use this Spreadsheet"/>
      <sheetName val="FT BUDGET tool"/>
      <sheetName val="UQ Research Academic Staff"/>
      <sheetName val="UQ Professional Staff"/>
      <sheetName val="Admin-Other"/>
      <sheetName val="Admin-Salaries"/>
    </sheetNames>
    <sheetDataSet>
      <sheetData sheetId="0" refreshError="1"/>
      <sheetData sheetId="1" refreshError="1"/>
      <sheetData sheetId="2" refreshError="1"/>
      <sheetData sheetId="3" refreshError="1"/>
      <sheetData sheetId="4" refreshError="1">
        <row r="19">
          <cell r="D19">
            <v>1.3</v>
          </cell>
        </row>
        <row r="22">
          <cell r="C22">
            <v>1.25</v>
          </cell>
          <cell r="D22">
            <v>1.1516999999999999</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this Spreadsheet"/>
      <sheetName val="DECRA BUDGET"/>
      <sheetName val="Salary Gap Calculations"/>
      <sheetName val="UQ Research Academic Staff"/>
      <sheetName val="UQ Professional Staff"/>
      <sheetName val="Admin-Other"/>
      <sheetName val="Admin-Salaries"/>
    </sheetNames>
    <sheetDataSet>
      <sheetData sheetId="0" refreshError="1"/>
      <sheetData sheetId="1" refreshError="1"/>
      <sheetData sheetId="2" refreshError="1"/>
      <sheetData sheetId="3" refreshError="1"/>
      <sheetData sheetId="4" refreshError="1"/>
      <sheetData sheetId="5" refreshError="1">
        <row r="22">
          <cell r="C22">
            <v>1.25</v>
          </cell>
          <cell r="D22">
            <v>1.1516999999999999</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Data Entry"/>
      <sheetName val="Admin-ProRata"/>
      <sheetName val="Admin-Salaries"/>
      <sheetName val="Admin-Currencies"/>
      <sheetName val="Admin-Other"/>
    </sheetNames>
    <sheetDataSet>
      <sheetData sheetId="0"/>
      <sheetData sheetId="1">
        <row r="26">
          <cell r="H26" t="str">
            <v>No</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this Spreadsheet"/>
      <sheetName val="UQ Research Academic Staff"/>
      <sheetName val="UQ Professional Staff"/>
      <sheetName val="Admin-Other"/>
      <sheetName val="Admin-Salaries"/>
    </sheetNames>
    <sheetDataSet>
      <sheetData sheetId="0" refreshError="1"/>
      <sheetData sheetId="1" refreshError="1"/>
      <sheetData sheetId="2" refreshError="1"/>
      <sheetData sheetId="3" refreshError="1">
        <row r="22">
          <cell r="B22">
            <v>1891.4742499999998</v>
          </cell>
        </row>
      </sheetData>
      <sheetData sheetId="4" refreshError="1">
        <row r="1">
          <cell r="A1" t="str">
            <v>BaseSalary</v>
          </cell>
          <cell r="B1">
            <v>2019</v>
          </cell>
          <cell r="C1">
            <v>2020</v>
          </cell>
          <cell r="D1">
            <v>2021</v>
          </cell>
          <cell r="E1">
            <v>2022</v>
          </cell>
          <cell r="F1">
            <v>2023</v>
          </cell>
          <cell r="G1">
            <v>2024</v>
          </cell>
          <cell r="H1">
            <v>2025</v>
          </cell>
          <cell r="I1">
            <v>2026</v>
          </cell>
          <cell r="J1">
            <v>2027</v>
          </cell>
          <cell r="K1">
            <v>2028</v>
          </cell>
          <cell r="L1">
            <v>2029</v>
          </cell>
          <cell r="M1">
            <v>2030</v>
          </cell>
          <cell r="N1">
            <v>2031</v>
          </cell>
          <cell r="O1">
            <v>2032</v>
          </cell>
          <cell r="P1">
            <v>2033</v>
          </cell>
          <cell r="Q1">
            <v>2034</v>
          </cell>
          <cell r="R1">
            <v>2035</v>
          </cell>
        </row>
        <row r="2">
          <cell r="A2" t="str">
            <v>Senior Administrative (as entered)</v>
          </cell>
          <cell r="B2"/>
          <cell r="C2"/>
          <cell r="D2"/>
          <cell r="E2"/>
          <cell r="F2"/>
          <cell r="G2"/>
          <cell r="H2"/>
          <cell r="I2"/>
          <cell r="J2"/>
          <cell r="K2"/>
          <cell r="L2"/>
          <cell r="M2"/>
          <cell r="N2"/>
          <cell r="O2"/>
          <cell r="P2"/>
          <cell r="Q2"/>
          <cell r="R2"/>
        </row>
        <row r="3">
          <cell r="A3" t="str">
            <v>Other (as entered)</v>
          </cell>
          <cell r="B3"/>
          <cell r="C3"/>
          <cell r="D3"/>
          <cell r="E3"/>
          <cell r="F3"/>
          <cell r="G3"/>
          <cell r="H3"/>
          <cell r="I3"/>
          <cell r="J3"/>
          <cell r="K3"/>
          <cell r="L3"/>
          <cell r="M3"/>
          <cell r="N3"/>
          <cell r="O3"/>
          <cell r="P3"/>
          <cell r="Q3"/>
          <cell r="R3"/>
        </row>
        <row r="4">
          <cell r="A4" t="str">
            <v>HDR Stipend</v>
          </cell>
          <cell r="B4">
            <v>21908.8767918142</v>
          </cell>
          <cell r="C4">
            <v>21908.8767918142</v>
          </cell>
          <cell r="D4">
            <v>28597</v>
          </cell>
          <cell r="E4">
            <v>29168.94</v>
          </cell>
          <cell r="F4">
            <v>29752.318800000001</v>
          </cell>
          <cell r="G4">
            <v>30347.365176000003</v>
          </cell>
          <cell r="H4">
            <v>30954.312479520002</v>
          </cell>
          <cell r="I4">
            <v>31573.398729110402</v>
          </cell>
          <cell r="J4">
            <v>32204.866703692609</v>
          </cell>
          <cell r="K4">
            <v>32848.964037766462</v>
          </cell>
          <cell r="L4">
            <v>33505.943318521793</v>
          </cell>
          <cell r="M4">
            <v>34176.062184892231</v>
          </cell>
          <cell r="N4">
            <v>34859.583428590078</v>
          </cell>
          <cell r="O4">
            <v>35556.775097161881</v>
          </cell>
          <cell r="P4">
            <v>36267.910599105118</v>
          </cell>
          <cell r="Q4">
            <v>36993.268811087219</v>
          </cell>
          <cell r="R4">
            <v>37733.134187308962</v>
          </cell>
        </row>
        <row r="5">
          <cell r="A5" t="str">
            <v>Academic E1</v>
          </cell>
          <cell r="B5">
            <v>181964.84904659999</v>
          </cell>
          <cell r="C5">
            <v>185422.18117848536</v>
          </cell>
          <cell r="D5">
            <v>189130.62480205507</v>
          </cell>
          <cell r="E5">
            <v>192913.23729809618</v>
          </cell>
          <cell r="F5">
            <v>196771.50204405811</v>
          </cell>
          <cell r="G5">
            <v>200706.93208493927</v>
          </cell>
          <cell r="H5">
            <v>204721.07072663808</v>
          </cell>
          <cell r="I5">
            <v>208815.49214117083</v>
          </cell>
          <cell r="J5">
            <v>212991.80198399426</v>
          </cell>
          <cell r="K5">
            <v>217251.63802367414</v>
          </cell>
          <cell r="L5">
            <v>221596.67078414766</v>
          </cell>
          <cell r="M5">
            <v>226028.60419983062</v>
          </cell>
          <cell r="N5">
            <v>230549.17628382726</v>
          </cell>
          <cell r="O5">
            <v>235160.15980950379</v>
          </cell>
          <cell r="P5">
            <v>239863.36300569389</v>
          </cell>
          <cell r="Q5">
            <v>244660.63026580779</v>
          </cell>
          <cell r="R5">
            <v>249553.84287112395</v>
          </cell>
        </row>
        <row r="6">
          <cell r="A6" t="str">
            <v>Academic D4</v>
          </cell>
          <cell r="B6">
            <v>155627.8329258</v>
          </cell>
          <cell r="C6">
            <v>158584.76175139018</v>
          </cell>
          <cell r="D6">
            <v>161756.45698641796</v>
          </cell>
          <cell r="E6">
            <v>164991.58612614634</v>
          </cell>
          <cell r="F6">
            <v>168291.41784866928</v>
          </cell>
          <cell r="G6">
            <v>171657.24620564267</v>
          </cell>
          <cell r="H6">
            <v>175090.3911297555</v>
          </cell>
          <cell r="I6">
            <v>178592.19895235062</v>
          </cell>
          <cell r="J6">
            <v>182164.04293139765</v>
          </cell>
          <cell r="K6">
            <v>185807.32379002561</v>
          </cell>
          <cell r="L6">
            <v>189523.47026582612</v>
          </cell>
          <cell r="M6">
            <v>193313.93967114264</v>
          </cell>
          <cell r="N6">
            <v>197180.21846456549</v>
          </cell>
          <cell r="O6">
            <v>201123.8228338568</v>
          </cell>
          <cell r="P6">
            <v>205146.29929053393</v>
          </cell>
          <cell r="Q6">
            <v>209249.22527634463</v>
          </cell>
          <cell r="R6">
            <v>213434.20978187156</v>
          </cell>
        </row>
        <row r="7">
          <cell r="A7" t="str">
            <v>Academic D3</v>
          </cell>
          <cell r="B7">
            <v>150839.35729679998</v>
          </cell>
          <cell r="C7">
            <v>153705.30508543918</v>
          </cell>
          <cell r="D7">
            <v>156779.41118714795</v>
          </cell>
          <cell r="E7">
            <v>159914.99941089092</v>
          </cell>
          <cell r="F7">
            <v>163113.29939910874</v>
          </cell>
          <cell r="G7">
            <v>166375.5653870909</v>
          </cell>
          <cell r="H7">
            <v>169703.07669483274</v>
          </cell>
          <cell r="I7">
            <v>173097.1382287294</v>
          </cell>
          <cell r="J7">
            <v>176559.080993304</v>
          </cell>
          <cell r="K7">
            <v>180090.26261317008</v>
          </cell>
          <cell r="L7">
            <v>183692.06786543346</v>
          </cell>
          <cell r="M7">
            <v>187365.90922274216</v>
          </cell>
          <cell r="N7">
            <v>191113.227407197</v>
          </cell>
          <cell r="O7">
            <v>194935.49195534093</v>
          </cell>
          <cell r="P7">
            <v>198834.20179444776</v>
          </cell>
          <cell r="Q7">
            <v>202810.88583033675</v>
          </cell>
          <cell r="R7">
            <v>206867.10354694349</v>
          </cell>
        </row>
        <row r="8">
          <cell r="A8" t="str">
            <v>Academic D2</v>
          </cell>
          <cell r="B8">
            <v>146050.31000880001</v>
          </cell>
          <cell r="C8">
            <v>148825.26589896719</v>
          </cell>
          <cell r="D8">
            <v>151801.77121694654</v>
          </cell>
          <cell r="E8">
            <v>154837.80664128545</v>
          </cell>
          <cell r="F8">
            <v>157934.56277411117</v>
          </cell>
          <cell r="G8">
            <v>161093.2540295934</v>
          </cell>
          <cell r="H8">
            <v>164315.11911018527</v>
          </cell>
          <cell r="I8">
            <v>167601.421492389</v>
          </cell>
          <cell r="J8">
            <v>170953.44992223676</v>
          </cell>
          <cell r="K8">
            <v>174372.5189206815</v>
          </cell>
          <cell r="L8">
            <v>177859.96929909513</v>
          </cell>
          <cell r="M8">
            <v>181417.16868507705</v>
          </cell>
          <cell r="N8">
            <v>185045.51205877858</v>
          </cell>
          <cell r="O8">
            <v>188746.42229995417</v>
          </cell>
          <cell r="P8">
            <v>192521.35074595327</v>
          </cell>
          <cell r="Q8">
            <v>196371.77776087233</v>
          </cell>
          <cell r="R8">
            <v>200299.21331608979</v>
          </cell>
        </row>
        <row r="9">
          <cell r="A9" t="str">
            <v>Academic D1</v>
          </cell>
          <cell r="B9">
            <v>141261.8551674</v>
          </cell>
          <cell r="C9">
            <v>143945.8304155806</v>
          </cell>
          <cell r="D9">
            <v>146824.74702389221</v>
          </cell>
          <cell r="E9">
            <v>149761.24196437004</v>
          </cell>
          <cell r="F9">
            <v>152756.46680365744</v>
          </cell>
          <cell r="G9">
            <v>155811.59613973059</v>
          </cell>
          <cell r="H9">
            <v>158927.82806252522</v>
          </cell>
          <cell r="I9">
            <v>162106.38462377572</v>
          </cell>
          <cell r="J9">
            <v>165348.51231625126</v>
          </cell>
          <cell r="K9">
            <v>168655.48256257628</v>
          </cell>
          <cell r="L9">
            <v>172028.5922138278</v>
          </cell>
          <cell r="M9">
            <v>175469.16405810436</v>
          </cell>
          <cell r="N9">
            <v>178978.54733926646</v>
          </cell>
          <cell r="O9">
            <v>182558.11828605176</v>
          </cell>
          <cell r="P9">
            <v>186209.2806517728</v>
          </cell>
          <cell r="Q9">
            <v>189933.46626480826</v>
          </cell>
          <cell r="R9">
            <v>193732.13559010442</v>
          </cell>
        </row>
        <row r="10">
          <cell r="A10" t="str">
            <v>Academic C6</v>
          </cell>
          <cell r="B10">
            <v>135276.25283579997</v>
          </cell>
          <cell r="C10">
            <v>137846.50163968015</v>
          </cell>
          <cell r="D10">
            <v>140603.43167247376</v>
          </cell>
          <cell r="E10">
            <v>143415.50030592325</v>
          </cell>
          <cell r="F10">
            <v>146283.81031204169</v>
          </cell>
          <cell r="G10">
            <v>149209.48651828253</v>
          </cell>
          <cell r="H10">
            <v>152193.6762486482</v>
          </cell>
          <cell r="I10">
            <v>155237.54977362117</v>
          </cell>
          <cell r="J10">
            <v>158342.30076909359</v>
          </cell>
          <cell r="K10">
            <v>161509.14678447548</v>
          </cell>
          <cell r="L10">
            <v>164739.329720165</v>
          </cell>
          <cell r="M10">
            <v>168034.11631456829</v>
          </cell>
          <cell r="N10">
            <v>171394.79864085966</v>
          </cell>
          <cell r="O10">
            <v>174822.69461367687</v>
          </cell>
          <cell r="P10">
            <v>178319.1485059504</v>
          </cell>
          <cell r="Q10">
            <v>181885.53147606942</v>
          </cell>
          <cell r="R10">
            <v>185523.24210559079</v>
          </cell>
        </row>
        <row r="11">
          <cell r="A11" t="str">
            <v>Academic C5</v>
          </cell>
          <cell r="B11">
            <v>131685.49635599999</v>
          </cell>
          <cell r="C11">
            <v>134187.52078676398</v>
          </cell>
          <cell r="D11">
            <v>136871.27120249928</v>
          </cell>
          <cell r="E11">
            <v>139608.69662654927</v>
          </cell>
          <cell r="F11">
            <v>142400.87055908027</v>
          </cell>
          <cell r="G11">
            <v>145248.88797026189</v>
          </cell>
          <cell r="H11">
            <v>148153.86572966713</v>
          </cell>
          <cell r="I11">
            <v>151116.94304426046</v>
          </cell>
          <cell r="J11">
            <v>154139.28190514568</v>
          </cell>
          <cell r="K11">
            <v>157222.06754324862</v>
          </cell>
          <cell r="L11">
            <v>160366.50889411356</v>
          </cell>
          <cell r="M11">
            <v>163573.83907199587</v>
          </cell>
          <cell r="N11">
            <v>166845.31585343578</v>
          </cell>
          <cell r="O11">
            <v>170182.22217050451</v>
          </cell>
          <cell r="P11">
            <v>173585.86661391461</v>
          </cell>
          <cell r="Q11">
            <v>177057.5839461929</v>
          </cell>
          <cell r="R11">
            <v>180598.73562511674</v>
          </cell>
        </row>
        <row r="12">
          <cell r="A12" t="str">
            <v>Academic C4</v>
          </cell>
          <cell r="B12">
            <v>128094.698301</v>
          </cell>
          <cell r="C12">
            <v>130528.49756871897</v>
          </cell>
          <cell r="D12">
            <v>133139.06752009335</v>
          </cell>
          <cell r="E12">
            <v>135801.84887049522</v>
          </cell>
          <cell r="F12">
            <v>138517.88584790513</v>
          </cell>
          <cell r="G12">
            <v>141288.24356486322</v>
          </cell>
          <cell r="H12">
            <v>144114.00843616048</v>
          </cell>
          <cell r="I12">
            <v>146996.28860488368</v>
          </cell>
          <cell r="J12">
            <v>149936.21437698137</v>
          </cell>
          <cell r="K12">
            <v>152934.938664521</v>
          </cell>
          <cell r="L12">
            <v>155993.63743781144</v>
          </cell>
          <cell r="M12">
            <v>159113.51018656767</v>
          </cell>
          <cell r="N12">
            <v>162295.78039029904</v>
          </cell>
          <cell r="O12">
            <v>165541.69599810502</v>
          </cell>
          <cell r="P12">
            <v>168852.52991806713</v>
          </cell>
          <cell r="Q12">
            <v>172229.58051642848</v>
          </cell>
          <cell r="R12">
            <v>175674.17212675704</v>
          </cell>
        </row>
        <row r="13">
          <cell r="A13" t="str">
            <v>Academic C3</v>
          </cell>
          <cell r="B13">
            <v>124502.1436938</v>
          </cell>
          <cell r="C13">
            <v>126867.68442398217</v>
          </cell>
          <cell r="D13">
            <v>129405.0381124618</v>
          </cell>
          <cell r="E13">
            <v>131993.13887471103</v>
          </cell>
          <cell r="F13">
            <v>134633.00165220528</v>
          </cell>
          <cell r="G13">
            <v>137325.66168524939</v>
          </cell>
          <cell r="H13">
            <v>140072.17491895438</v>
          </cell>
          <cell r="I13">
            <v>142873.61841733346</v>
          </cell>
          <cell r="J13">
            <v>145731.09078568014</v>
          </cell>
          <cell r="K13">
            <v>148645.71260139372</v>
          </cell>
          <cell r="L13">
            <v>151618.62685342162</v>
          </cell>
          <cell r="M13">
            <v>154650.99939049006</v>
          </cell>
          <cell r="N13">
            <v>157744.01937829985</v>
          </cell>
          <cell r="O13">
            <v>160898.89976586585</v>
          </cell>
          <cell r="P13">
            <v>164116.87776118316</v>
          </cell>
          <cell r="Q13">
            <v>167399.21531640683</v>
          </cell>
          <cell r="R13">
            <v>170747.19962273497</v>
          </cell>
        </row>
        <row r="14">
          <cell r="A14" t="str">
            <v>Academic C2</v>
          </cell>
          <cell r="B14">
            <v>120911.37682019999</v>
          </cell>
          <cell r="C14">
            <v>123208.69297978378</v>
          </cell>
          <cell r="D14">
            <v>125672.86683937945</v>
          </cell>
          <cell r="E14">
            <v>128186.32417616705</v>
          </cell>
          <cell r="F14">
            <v>130750.05065969039</v>
          </cell>
          <cell r="G14">
            <v>133365.05167288418</v>
          </cell>
          <cell r="H14">
            <v>136032.35270634186</v>
          </cell>
          <cell r="I14">
            <v>138752.99976046872</v>
          </cell>
          <cell r="J14">
            <v>141528.05975567811</v>
          </cell>
          <cell r="K14">
            <v>144358.62095079166</v>
          </cell>
          <cell r="L14">
            <v>147245.79336980751</v>
          </cell>
          <cell r="M14">
            <v>150190.70923720364</v>
          </cell>
          <cell r="N14">
            <v>153194.52342194773</v>
          </cell>
          <cell r="O14">
            <v>156258.4138903867</v>
          </cell>
          <cell r="P14">
            <v>159383.58216819444</v>
          </cell>
          <cell r="Q14">
            <v>162571.25381155833</v>
          </cell>
          <cell r="R14">
            <v>165822.67888778952</v>
          </cell>
        </row>
        <row r="15">
          <cell r="A15" t="str">
            <v>Academic C1</v>
          </cell>
          <cell r="B15">
            <v>117319.45623479999</v>
          </cell>
          <cell r="C15">
            <v>119548.52590326116</v>
          </cell>
          <cell r="D15">
            <v>121939.4964213264</v>
          </cell>
          <cell r="E15">
            <v>124378.28634975293</v>
          </cell>
          <cell r="F15">
            <v>126865.85207674799</v>
          </cell>
          <cell r="G15">
            <v>129403.16911828295</v>
          </cell>
          <cell r="H15">
            <v>131991.23250064859</v>
          </cell>
          <cell r="I15">
            <v>134631.05715066157</v>
          </cell>
          <cell r="J15">
            <v>137323.67829367481</v>
          </cell>
          <cell r="K15">
            <v>140070.15185954832</v>
          </cell>
          <cell r="L15">
            <v>142871.55489673928</v>
          </cell>
          <cell r="M15">
            <v>145728.98599467406</v>
          </cell>
          <cell r="N15">
            <v>148643.56571456755</v>
          </cell>
          <cell r="O15">
            <v>151616.4370288589</v>
          </cell>
          <cell r="P15">
            <v>154648.76576943605</v>
          </cell>
          <cell r="Q15">
            <v>157741.74108482478</v>
          </cell>
          <cell r="R15">
            <v>160896.57590652129</v>
          </cell>
        </row>
        <row r="16">
          <cell r="A16" t="str">
            <v>Academic B6</v>
          </cell>
          <cell r="B16">
            <v>113728.12809599997</v>
          </cell>
          <cell r="C16">
            <v>115888.96252982397</v>
          </cell>
          <cell r="D16">
            <v>118206.74178042045</v>
          </cell>
          <cell r="E16">
            <v>120570.87661602884</v>
          </cell>
          <cell r="F16">
            <v>122982.29414834942</v>
          </cell>
          <cell r="G16">
            <v>125441.94003131642</v>
          </cell>
          <cell r="H16">
            <v>127950.77883194275</v>
          </cell>
          <cell r="I16">
            <v>130509.79440858161</v>
          </cell>
          <cell r="J16">
            <v>133119.99029675324</v>
          </cell>
          <cell r="K16">
            <v>135782.39010268834</v>
          </cell>
          <cell r="L16">
            <v>138498.03790474209</v>
          </cell>
          <cell r="M16">
            <v>141267.99866283694</v>
          </cell>
          <cell r="N16">
            <v>144093.35863609368</v>
          </cell>
          <cell r="O16">
            <v>146975.22580881556</v>
          </cell>
          <cell r="P16">
            <v>149914.73032499189</v>
          </cell>
          <cell r="Q16">
            <v>152913.02493149173</v>
          </cell>
          <cell r="R16">
            <v>155971.28543012156</v>
          </cell>
        </row>
        <row r="17">
          <cell r="A17" t="str">
            <v>Academic B5</v>
          </cell>
          <cell r="B17">
            <v>110136.69601919998</v>
          </cell>
          <cell r="C17">
            <v>112229.29324356478</v>
          </cell>
          <cell r="D17">
            <v>114473.87910843607</v>
          </cell>
          <cell r="E17">
            <v>116763.35669060479</v>
          </cell>
          <cell r="F17">
            <v>119098.62382441689</v>
          </cell>
          <cell r="G17">
            <v>121480.59630090524</v>
          </cell>
          <cell r="H17">
            <v>123910.20822692335</v>
          </cell>
          <cell r="I17">
            <v>126388.41239146182</v>
          </cell>
          <cell r="J17">
            <v>128916.18063929105</v>
          </cell>
          <cell r="K17">
            <v>131494.50425207688</v>
          </cell>
          <cell r="L17">
            <v>134124.39433711843</v>
          </cell>
          <cell r="M17">
            <v>136806.8822238608</v>
          </cell>
          <cell r="N17">
            <v>139543.01986833801</v>
          </cell>
          <cell r="O17">
            <v>142333.88026570476</v>
          </cell>
          <cell r="P17">
            <v>145180.55787101889</v>
          </cell>
          <cell r="Q17">
            <v>148084.16902843924</v>
          </cell>
          <cell r="R17">
            <v>151045.85240900805</v>
          </cell>
        </row>
        <row r="18">
          <cell r="A18" t="str">
            <v>Academic B4</v>
          </cell>
          <cell r="B18">
            <v>106545.388668</v>
          </cell>
          <cell r="C18">
            <v>108569.75105269199</v>
          </cell>
          <cell r="D18">
            <v>110741.14607374584</v>
          </cell>
          <cell r="E18">
            <v>112955.96899522076</v>
          </cell>
          <cell r="F18">
            <v>115215.08837512518</v>
          </cell>
          <cell r="G18">
            <v>117519.39014262769</v>
          </cell>
          <cell r="H18">
            <v>119869.77794548025</v>
          </cell>
          <cell r="I18">
            <v>122267.17350438987</v>
          </cell>
          <cell r="J18">
            <v>124712.51697447766</v>
          </cell>
          <cell r="K18">
            <v>127206.76731396723</v>
          </cell>
          <cell r="L18">
            <v>129750.90266024657</v>
          </cell>
          <cell r="M18">
            <v>132345.92071345152</v>
          </cell>
          <cell r="N18">
            <v>134992.83912772054</v>
          </cell>
          <cell r="O18">
            <v>137692.69591027495</v>
          </cell>
          <cell r="P18">
            <v>140446.54982848046</v>
          </cell>
          <cell r="Q18">
            <v>143255.48082505006</v>
          </cell>
          <cell r="R18">
            <v>146120.59044155106</v>
          </cell>
        </row>
        <row r="19">
          <cell r="A19" t="str">
            <v>Academic B3</v>
          </cell>
          <cell r="B19">
            <v>102954.018954</v>
          </cell>
          <cell r="C19">
            <v>104910.14531412598</v>
          </cell>
          <cell r="D19">
            <v>107008.3482204085</v>
          </cell>
          <cell r="E19">
            <v>109148.51518481667</v>
          </cell>
          <cell r="F19">
            <v>111331.48548851299</v>
          </cell>
          <cell r="G19">
            <v>113558.11519828327</v>
          </cell>
          <cell r="H19">
            <v>115829.27750224894</v>
          </cell>
          <cell r="I19">
            <v>118145.86305229391</v>
          </cell>
          <cell r="J19">
            <v>120508.7803133398</v>
          </cell>
          <cell r="K19">
            <v>122918.95591960661</v>
          </cell>
          <cell r="L19">
            <v>125377.33503799874</v>
          </cell>
          <cell r="M19">
            <v>127884.88173875872</v>
          </cell>
          <cell r="N19">
            <v>130442.5793735339</v>
          </cell>
          <cell r="O19">
            <v>133051.43096100457</v>
          </cell>
          <cell r="P19">
            <v>135712.45958022465</v>
          </cell>
          <cell r="Q19">
            <v>138426.70877182917</v>
          </cell>
          <cell r="R19">
            <v>141195.24294726574</v>
          </cell>
        </row>
        <row r="20">
          <cell r="A20" t="str">
            <v>Academic B2</v>
          </cell>
          <cell r="B20">
            <v>99362.628452399993</v>
          </cell>
          <cell r="C20">
            <v>101250.51839299558</v>
          </cell>
          <cell r="D20">
            <v>103275.52876085551</v>
          </cell>
          <cell r="E20">
            <v>105341.03933607262</v>
          </cell>
          <cell r="F20">
            <v>107447.86012279407</v>
          </cell>
          <cell r="G20">
            <v>109596.81732524995</v>
          </cell>
          <cell r="H20">
            <v>111788.75367175495</v>
          </cell>
          <cell r="I20">
            <v>114024.52874519005</v>
          </cell>
          <cell r="J20">
            <v>116305.01932009385</v>
          </cell>
          <cell r="K20">
            <v>118631.11970649572</v>
          </cell>
          <cell r="L20">
            <v>121003.74210062566</v>
          </cell>
          <cell r="M20">
            <v>123423.81694263818</v>
          </cell>
          <cell r="N20">
            <v>125892.29328149093</v>
          </cell>
          <cell r="O20">
            <v>128410.13914712075</v>
          </cell>
          <cell r="P20">
            <v>130978.34193006316</v>
          </cell>
          <cell r="Q20">
            <v>133597.90876866443</v>
          </cell>
          <cell r="R20">
            <v>136269.86694403773</v>
          </cell>
        </row>
        <row r="21">
          <cell r="A21" t="str">
            <v>Academic B1</v>
          </cell>
          <cell r="B21">
            <v>95771.321101199996</v>
          </cell>
          <cell r="C21">
            <v>97590.97620212278</v>
          </cell>
          <cell r="D21">
            <v>99542.795726165234</v>
          </cell>
          <cell r="E21">
            <v>101533.65164068853</v>
          </cell>
          <cell r="F21">
            <v>103564.3246735023</v>
          </cell>
          <cell r="G21">
            <v>105635.61116697236</v>
          </cell>
          <cell r="H21">
            <v>107748.32339031181</v>
          </cell>
          <cell r="I21">
            <v>109903.28985811805</v>
          </cell>
          <cell r="J21">
            <v>112101.35565528041</v>
          </cell>
          <cell r="K21">
            <v>114343.38276838601</v>
          </cell>
          <cell r="L21">
            <v>116630.25042375374</v>
          </cell>
          <cell r="M21">
            <v>118962.85543222881</v>
          </cell>
          <cell r="N21">
            <v>121342.11254087339</v>
          </cell>
          <cell r="O21">
            <v>123768.95479169085</v>
          </cell>
          <cell r="P21">
            <v>126244.33388752468</v>
          </cell>
          <cell r="Q21">
            <v>128769.22056527516</v>
          </cell>
          <cell r="R21">
            <v>131344.60497658065</v>
          </cell>
        </row>
        <row r="22">
          <cell r="A22" t="str">
            <v>Academic A8</v>
          </cell>
          <cell r="B22">
            <v>90982.263419399998</v>
          </cell>
          <cell r="C22">
            <v>92782.263419399998</v>
          </cell>
          <cell r="D22">
            <v>94637.908687788004</v>
          </cell>
          <cell r="E22">
            <v>96530.666861543767</v>
          </cell>
          <cell r="F22">
            <v>98461.280198774635</v>
          </cell>
          <cell r="G22">
            <v>100430.50580275014</v>
          </cell>
          <cell r="H22">
            <v>102439.11591880512</v>
          </cell>
          <cell r="I22">
            <v>104487.89823718125</v>
          </cell>
          <cell r="J22">
            <v>106577.65620192487</v>
          </cell>
          <cell r="K22">
            <v>108709.20932596338</v>
          </cell>
          <cell r="L22">
            <v>110883.39351248265</v>
          </cell>
          <cell r="M22">
            <v>113101.06138273231</v>
          </cell>
          <cell r="N22">
            <v>115363.08261038698</v>
          </cell>
          <cell r="O22">
            <v>117670.34426259471</v>
          </cell>
          <cell r="P22">
            <v>120023.7511478466</v>
          </cell>
          <cell r="Q22">
            <v>122424.22617080352</v>
          </cell>
          <cell r="R22">
            <v>124872.7106942196</v>
          </cell>
        </row>
        <row r="23">
          <cell r="A23" t="str">
            <v>Academic A7</v>
          </cell>
          <cell r="B23">
            <v>87930.844889999993</v>
          </cell>
          <cell r="C23">
            <v>89730.844889999993</v>
          </cell>
          <cell r="D23">
            <v>91525.461787799999</v>
          </cell>
          <cell r="E23">
            <v>93355.971023555991</v>
          </cell>
          <cell r="F23">
            <v>95223.090444027112</v>
          </cell>
          <cell r="G23">
            <v>97127.552252907655</v>
          </cell>
          <cell r="H23">
            <v>99070.103297965819</v>
          </cell>
          <cell r="I23">
            <v>101051.50536392514</v>
          </cell>
          <cell r="J23">
            <v>103072.53547120365</v>
          </cell>
          <cell r="K23">
            <v>105133.9861806277</v>
          </cell>
          <cell r="L23">
            <v>107236.66590424028</v>
          </cell>
          <cell r="M23">
            <v>109381.39922232507</v>
          </cell>
          <cell r="N23">
            <v>111569.02720677159</v>
          </cell>
          <cell r="O23">
            <v>113800.40775090702</v>
          </cell>
          <cell r="P23">
            <v>116076.41590592515</v>
          </cell>
          <cell r="Q23">
            <v>118397.94422404368</v>
          </cell>
          <cell r="R23">
            <v>120765.90310852454</v>
          </cell>
        </row>
        <row r="24">
          <cell r="A24" t="str">
            <v>Academic A6</v>
          </cell>
          <cell r="B24">
            <v>84878.420199999993</v>
          </cell>
          <cell r="C24">
            <v>86678.420199999993</v>
          </cell>
          <cell r="D24">
            <v>88411.988603999998</v>
          </cell>
          <cell r="E24">
            <v>90180.228376080006</v>
          </cell>
          <cell r="F24">
            <v>91983.832943601607</v>
          </cell>
          <cell r="G24">
            <v>93823.509602473641</v>
          </cell>
          <cell r="H24">
            <v>95699.979794523111</v>
          </cell>
          <cell r="I24">
            <v>97613.979390413573</v>
          </cell>
          <cell r="J24">
            <v>99566.258978221842</v>
          </cell>
          <cell r="K24">
            <v>101557.58415778627</v>
          </cell>
          <cell r="L24">
            <v>103588.735840942</v>
          </cell>
          <cell r="M24">
            <v>105660.51055776085</v>
          </cell>
          <cell r="N24">
            <v>107773.72076891607</v>
          </cell>
          <cell r="O24">
            <v>109929.1951842944</v>
          </cell>
          <cell r="P24">
            <v>112127.77908798028</v>
          </cell>
          <cell r="Q24">
            <v>114370.3346697399</v>
          </cell>
          <cell r="R24">
            <v>116657.7413631347</v>
          </cell>
        </row>
        <row r="25">
          <cell r="A25" t="str">
            <v>Academic A5</v>
          </cell>
          <cell r="B25">
            <v>81827.768569999986</v>
          </cell>
          <cell r="C25">
            <v>83627.768569999986</v>
          </cell>
          <cell r="D25">
            <v>85300.323941399984</v>
          </cell>
          <cell r="E25">
            <v>87006.330420227983</v>
          </cell>
          <cell r="F25">
            <v>88746.457028632547</v>
          </cell>
          <cell r="G25">
            <v>90521.386169205201</v>
          </cell>
          <cell r="H25">
            <v>92331.8138925893</v>
          </cell>
          <cell r="I25">
            <v>94178.450170441094</v>
          </cell>
          <cell r="J25">
            <v>96062.019173849912</v>
          </cell>
          <cell r="K25">
            <v>97983.259557326906</v>
          </cell>
          <cell r="L25">
            <v>99942.924748473437</v>
          </cell>
          <cell r="M25">
            <v>101941.78324344291</v>
          </cell>
          <cell r="N25">
            <v>103980.61890831176</v>
          </cell>
          <cell r="O25">
            <v>106060.231286478</v>
          </cell>
          <cell r="P25">
            <v>108181.43591220755</v>
          </cell>
          <cell r="Q25">
            <v>110345.0646304517</v>
          </cell>
          <cell r="R25">
            <v>112551.96592306074</v>
          </cell>
        </row>
        <row r="26">
          <cell r="A26" t="str">
            <v>Academic A4</v>
          </cell>
          <cell r="B26">
            <v>78775.934899999993</v>
          </cell>
          <cell r="C26">
            <v>80575.934899999993</v>
          </cell>
          <cell r="D26">
            <v>82187.453597999993</v>
          </cell>
          <cell r="E26">
            <v>83831.202669959996</v>
          </cell>
          <cell r="F26">
            <v>85507.826723359191</v>
          </cell>
          <cell r="G26">
            <v>87217.983257826374</v>
          </cell>
          <cell r="H26">
            <v>88962.342922982905</v>
          </cell>
          <cell r="I26">
            <v>90741.58978144257</v>
          </cell>
          <cell r="J26">
            <v>92556.421577071422</v>
          </cell>
          <cell r="K26">
            <v>94407.55000861286</v>
          </cell>
          <cell r="L26">
            <v>96295.701008785123</v>
          </cell>
          <cell r="M26">
            <v>98221.615028960819</v>
          </cell>
          <cell r="N26">
            <v>100186.04732954004</v>
          </cell>
          <cell r="O26">
            <v>102189.76827613084</v>
          </cell>
          <cell r="P26">
            <v>104233.56364165345</v>
          </cell>
          <cell r="Q26">
            <v>106318.23491448653</v>
          </cell>
          <cell r="R26">
            <v>108444.59961277626</v>
          </cell>
        </row>
        <row r="27">
          <cell r="A27" t="str">
            <v>Academic A3</v>
          </cell>
          <cell r="B27">
            <v>75019.564629999993</v>
          </cell>
          <cell r="C27">
            <v>76819.564629999993</v>
          </cell>
          <cell r="D27">
            <v>78355.955922599998</v>
          </cell>
          <cell r="E27">
            <v>79923.075041051998</v>
          </cell>
          <cell r="F27">
            <v>81521.536541873036</v>
          </cell>
          <cell r="G27">
            <v>83151.967272710506</v>
          </cell>
          <cell r="H27">
            <v>84815.006618164713</v>
          </cell>
          <cell r="I27">
            <v>86511.30675052802</v>
          </cell>
          <cell r="J27">
            <v>88241.532885538574</v>
          </cell>
          <cell r="K27">
            <v>90006.363543249347</v>
          </cell>
          <cell r="L27">
            <v>91806.490814114339</v>
          </cell>
          <cell r="M27">
            <v>93642.620630396617</v>
          </cell>
          <cell r="N27">
            <v>95515.47304300456</v>
          </cell>
          <cell r="O27">
            <v>97425.782503864655</v>
          </cell>
          <cell r="P27">
            <v>99374.298153941956</v>
          </cell>
          <cell r="Q27">
            <v>101361.7841170208</v>
          </cell>
          <cell r="R27">
            <v>103389.01979936121</v>
          </cell>
        </row>
        <row r="28">
          <cell r="A28" t="str">
            <v>Academic A2</v>
          </cell>
          <cell r="B28">
            <v>71264.345830000006</v>
          </cell>
          <cell r="C28">
            <v>73064.345830000006</v>
          </cell>
          <cell r="D28">
            <v>74525.632746599993</v>
          </cell>
          <cell r="E28">
            <v>76016.145401532005</v>
          </cell>
          <cell r="F28">
            <v>77536.468309562639</v>
          </cell>
          <cell r="G28">
            <v>79087.197675753894</v>
          </cell>
          <cell r="H28">
            <v>80668.941629268971</v>
          </cell>
          <cell r="I28">
            <v>82282.320461854353</v>
          </cell>
          <cell r="J28">
            <v>83927.966871091427</v>
          </cell>
          <cell r="K28">
            <v>85606.526208513271</v>
          </cell>
          <cell r="L28">
            <v>87318.656732683536</v>
          </cell>
          <cell r="M28">
            <v>89065.029867337202</v>
          </cell>
          <cell r="N28">
            <v>90846.330464683953</v>
          </cell>
          <cell r="O28">
            <v>92663.257073977627</v>
          </cell>
          <cell r="P28">
            <v>94516.522215457182</v>
          </cell>
          <cell r="Q28">
            <v>96406.852659766329</v>
          </cell>
          <cell r="R28">
            <v>98334.989712961658</v>
          </cell>
        </row>
        <row r="29">
          <cell r="A29" t="str">
            <v>Academic A1</v>
          </cell>
          <cell r="B29">
            <v>67542.886499999993</v>
          </cell>
          <cell r="C29">
            <v>69342.886499999993</v>
          </cell>
          <cell r="D29">
            <v>70729.744229999997</v>
          </cell>
          <cell r="E29">
            <v>72144.339114599992</v>
          </cell>
          <cell r="F29">
            <v>73587.225896892007</v>
          </cell>
          <cell r="G29">
            <v>75058.970414829833</v>
          </cell>
          <cell r="H29">
            <v>76560.149823126441</v>
          </cell>
          <cell r="I29">
            <v>78091.352819588967</v>
          </cell>
          <cell r="J29">
            <v>79653.179875980757</v>
          </cell>
          <cell r="K29">
            <v>81246.243473500363</v>
          </cell>
          <cell r="L29">
            <v>82871.16834297037</v>
          </cell>
          <cell r="M29">
            <v>84528.59170982978</v>
          </cell>
          <cell r="N29">
            <v>86219.163544026393</v>
          </cell>
          <cell r="O29">
            <v>87943.54681490692</v>
          </cell>
          <cell r="P29">
            <v>89702.417751205066</v>
          </cell>
          <cell r="Q29">
            <v>91496.466106229156</v>
          </cell>
          <cell r="R29">
            <v>93326.395428353746</v>
          </cell>
        </row>
        <row r="30">
          <cell r="A30" t="str">
            <v>HEW 9 4</v>
          </cell>
          <cell r="B30">
            <v>119678.38111379999</v>
          </cell>
          <cell r="C30">
            <v>121952.27035496218</v>
          </cell>
          <cell r="D30">
            <v>124391.31576206142</v>
          </cell>
          <cell r="E30">
            <v>126879.14207730265</v>
          </cell>
          <cell r="F30">
            <v>129416.7249188487</v>
          </cell>
          <cell r="G30">
            <v>132005.05941722568</v>
          </cell>
          <cell r="H30">
            <v>134645.16060557018</v>
          </cell>
          <cell r="I30">
            <v>137338.0638176816</v>
          </cell>
          <cell r="J30">
            <v>140084.82509403524</v>
          </cell>
          <cell r="K30">
            <v>142886.52159591595</v>
          </cell>
          <cell r="L30">
            <v>145744.25202783427</v>
          </cell>
          <cell r="M30">
            <v>148659.13706839096</v>
          </cell>
          <cell r="N30">
            <v>151632.3198097588</v>
          </cell>
          <cell r="O30">
            <v>154664.96620595397</v>
          </cell>
          <cell r="P30">
            <v>157758.26553007305</v>
          </cell>
          <cell r="Q30">
            <v>160913.43084067453</v>
          </cell>
          <cell r="R30">
            <v>164131.69945748802</v>
          </cell>
        </row>
        <row r="31">
          <cell r="A31" t="str">
            <v>HEW 9 3</v>
          </cell>
          <cell r="B31">
            <v>117309.73803179999</v>
          </cell>
          <cell r="C31">
            <v>119538.62305440416</v>
          </cell>
          <cell r="D31">
            <v>121929.39551549226</v>
          </cell>
          <cell r="E31">
            <v>124367.9834258021</v>
          </cell>
          <cell r="F31">
            <v>126855.34309431814</v>
          </cell>
          <cell r="G31">
            <v>129392.44995620452</v>
          </cell>
          <cell r="H31">
            <v>131980.29895532862</v>
          </cell>
          <cell r="I31">
            <v>134619.90493443521</v>
          </cell>
          <cell r="J31">
            <v>137312.30303312393</v>
          </cell>
          <cell r="K31">
            <v>140058.54909378639</v>
          </cell>
          <cell r="L31">
            <v>142859.72007566213</v>
          </cell>
          <cell r="M31">
            <v>145716.91447717539</v>
          </cell>
          <cell r="N31">
            <v>148631.25276671888</v>
          </cell>
          <cell r="O31">
            <v>151603.87782205327</v>
          </cell>
          <cell r="P31">
            <v>154635.95537849434</v>
          </cell>
          <cell r="Q31">
            <v>157728.67448606424</v>
          </cell>
          <cell r="R31">
            <v>160883.24797578552</v>
          </cell>
        </row>
        <row r="32">
          <cell r="A32" t="str">
            <v>HEW 9 2</v>
          </cell>
          <cell r="B32">
            <v>115201.92736079998</v>
          </cell>
          <cell r="C32">
            <v>117390.76398065519</v>
          </cell>
          <cell r="D32">
            <v>119738.57926026829</v>
          </cell>
          <cell r="E32">
            <v>122133.35084547364</v>
          </cell>
          <cell r="F32">
            <v>124576.01786238312</v>
          </cell>
          <cell r="G32">
            <v>127067.53821963078</v>
          </cell>
          <cell r="H32">
            <v>129608.8889840234</v>
          </cell>
          <cell r="I32">
            <v>132201.06676370389</v>
          </cell>
          <cell r="J32">
            <v>134845.08809897795</v>
          </cell>
          <cell r="K32">
            <v>137541.98986095752</v>
          </cell>
          <cell r="L32">
            <v>140292.82965817666</v>
          </cell>
          <cell r="M32">
            <v>143098.6862513402</v>
          </cell>
          <cell r="N32">
            <v>145960.65997636699</v>
          </cell>
          <cell r="O32">
            <v>148879.87317589435</v>
          </cell>
          <cell r="P32">
            <v>151857.47063941223</v>
          </cell>
          <cell r="Q32">
            <v>154894.62005220051</v>
          </cell>
          <cell r="R32">
            <v>157992.51245324453</v>
          </cell>
        </row>
        <row r="33">
          <cell r="A33" t="str">
            <v>HEW 9 1</v>
          </cell>
          <cell r="B33">
            <v>113095.08331319998</v>
          </cell>
          <cell r="C33">
            <v>115243.88989615078</v>
          </cell>
          <cell r="D33">
            <v>117548.76769407379</v>
          </cell>
          <cell r="E33">
            <v>119899.74304795526</v>
          </cell>
          <cell r="F33">
            <v>122297.73790891438</v>
          </cell>
          <cell r="G33">
            <v>124743.69266709268</v>
          </cell>
          <cell r="H33">
            <v>127238.56652043453</v>
          </cell>
          <cell r="I33">
            <v>129783.33785084322</v>
          </cell>
          <cell r="J33">
            <v>132379.00460786009</v>
          </cell>
          <cell r="K33">
            <v>135026.58470001727</v>
          </cell>
          <cell r="L33">
            <v>137727.11639401762</v>
          </cell>
          <cell r="M33">
            <v>140481.65872189798</v>
          </cell>
          <cell r="N33">
            <v>143291.29189633593</v>
          </cell>
          <cell r="O33">
            <v>146157.11773426266</v>
          </cell>
          <cell r="P33">
            <v>149080.26008894792</v>
          </cell>
          <cell r="Q33">
            <v>152061.86529072686</v>
          </cell>
          <cell r="R33">
            <v>155103.1025965414</v>
          </cell>
        </row>
        <row r="34">
          <cell r="A34" t="str">
            <v>HEW 8 4</v>
          </cell>
          <cell r="B34">
            <v>108318.36307199998</v>
          </cell>
          <cell r="C34">
            <v>110376.41197036798</v>
          </cell>
          <cell r="D34">
            <v>112583.94020977533</v>
          </cell>
          <cell r="E34">
            <v>114835.61901397083</v>
          </cell>
          <cell r="F34">
            <v>117132.33139425026</v>
          </cell>
          <cell r="G34">
            <v>119474.97802213527</v>
          </cell>
          <cell r="H34">
            <v>121864.47758257797</v>
          </cell>
          <cell r="I34">
            <v>124301.76713422952</v>
          </cell>
          <cell r="J34">
            <v>126787.80247691412</v>
          </cell>
          <cell r="K34">
            <v>129323.55852645241</v>
          </cell>
          <cell r="L34">
            <v>131910.02969698148</v>
          </cell>
          <cell r="M34">
            <v>134548.23029092111</v>
          </cell>
          <cell r="N34">
            <v>137239.19489673956</v>
          </cell>
          <cell r="O34">
            <v>139983.97879467433</v>
          </cell>
          <cell r="P34">
            <v>142783.65837056783</v>
          </cell>
          <cell r="Q34">
            <v>145639.33153797919</v>
          </cell>
          <cell r="R34">
            <v>148552.11816873876</v>
          </cell>
        </row>
        <row r="35">
          <cell r="A35" t="str">
            <v>HEW 8 3</v>
          </cell>
          <cell r="B35">
            <v>104366.22456</v>
          </cell>
          <cell r="C35">
            <v>106349.18282664001</v>
          </cell>
          <cell r="D35">
            <v>108476.1664831728</v>
          </cell>
          <cell r="E35">
            <v>110645.68981283625</v>
          </cell>
          <cell r="F35">
            <v>112858.60360909298</v>
          </cell>
          <cell r="G35">
            <v>115115.77568127484</v>
          </cell>
          <cell r="H35">
            <v>117418.09119490033</v>
          </cell>
          <cell r="I35">
            <v>119766.45301879833</v>
          </cell>
          <cell r="J35">
            <v>122161.78207917429</v>
          </cell>
          <cell r="K35">
            <v>124605.01772075778</v>
          </cell>
          <cell r="L35">
            <v>127097.11807517293</v>
          </cell>
          <cell r="M35">
            <v>129639.06043667637</v>
          </cell>
          <cell r="N35">
            <v>132231.84164540991</v>
          </cell>
          <cell r="O35">
            <v>134876.47847831808</v>
          </cell>
          <cell r="P35">
            <v>137574.00804788448</v>
          </cell>
          <cell r="Q35">
            <v>140325.48820884214</v>
          </cell>
          <cell r="R35">
            <v>143131.997973019</v>
          </cell>
        </row>
        <row r="36">
          <cell r="A36" t="str">
            <v>HEW 8 2</v>
          </cell>
          <cell r="B36">
            <v>100418.24356799999</v>
          </cell>
          <cell r="C36">
            <v>102326.19019579198</v>
          </cell>
          <cell r="D36">
            <v>104372.71399970782</v>
          </cell>
          <cell r="E36">
            <v>106460.16827970197</v>
          </cell>
          <cell r="F36">
            <v>108589.37164529601</v>
          </cell>
          <cell r="G36">
            <v>110761.15907820193</v>
          </cell>
          <cell r="H36">
            <v>112976.38225976597</v>
          </cell>
          <cell r="I36">
            <v>115235.9099049613</v>
          </cell>
          <cell r="J36">
            <v>117540.62810306053</v>
          </cell>
          <cell r="K36">
            <v>119891.44066512174</v>
          </cell>
          <cell r="L36">
            <v>122289.26947842419</v>
          </cell>
          <cell r="M36">
            <v>124735.05486799269</v>
          </cell>
          <cell r="N36">
            <v>127229.75596535254</v>
          </cell>
          <cell r="O36">
            <v>129774.3510846596</v>
          </cell>
          <cell r="P36">
            <v>132369.83810635278</v>
          </cell>
          <cell r="Q36">
            <v>135017.23486847986</v>
          </cell>
          <cell r="R36">
            <v>137717.57956584945</v>
          </cell>
        </row>
        <row r="37">
          <cell r="A37" t="str">
            <v>HEW 8 1</v>
          </cell>
          <cell r="B37">
            <v>96466.063480800003</v>
          </cell>
          <cell r="C37">
            <v>98298.918686935198</v>
          </cell>
          <cell r="D37">
            <v>100264.89706067392</v>
          </cell>
          <cell r="E37">
            <v>102270.19500188739</v>
          </cell>
          <cell r="F37">
            <v>104315.59890192513</v>
          </cell>
          <cell r="G37">
            <v>106401.91087996363</v>
          </cell>
          <cell r="H37">
            <v>108529.9490975629</v>
          </cell>
          <cell r="I37">
            <v>110700.54807951415</v>
          </cell>
          <cell r="J37">
            <v>112914.55904110442</v>
          </cell>
          <cell r="K37">
            <v>115172.85022192652</v>
          </cell>
          <cell r="L37">
            <v>117476.30722636507</v>
          </cell>
          <cell r="M37">
            <v>119825.83337089236</v>
          </cell>
          <cell r="N37">
            <v>122222.35003831022</v>
          </cell>
          <cell r="O37">
            <v>124666.79703907642</v>
          </cell>
          <cell r="P37">
            <v>127160.13297985794</v>
          </cell>
          <cell r="Q37">
            <v>129703.33563945509</v>
          </cell>
          <cell r="R37">
            <v>132297.40235224421</v>
          </cell>
        </row>
        <row r="38">
          <cell r="A38" t="str">
            <v>HEW 7 4</v>
          </cell>
          <cell r="B38">
            <v>93085.989326999988</v>
          </cell>
          <cell r="C38">
            <v>94885.989326999988</v>
          </cell>
          <cell r="D38">
            <v>96783.709113539997</v>
          </cell>
          <cell r="E38">
            <v>98719.383295810796</v>
          </cell>
          <cell r="F38">
            <v>100693.77096172702</v>
          </cell>
          <cell r="G38">
            <v>102707.64638096155</v>
          </cell>
          <cell r="H38">
            <v>104761.79930858077</v>
          </cell>
          <cell r="I38">
            <v>106857.03529475238</v>
          </cell>
          <cell r="J38">
            <v>108994.17600064742</v>
          </cell>
          <cell r="K38">
            <v>111174.05952066038</v>
          </cell>
          <cell r="L38">
            <v>113397.5407110736</v>
          </cell>
          <cell r="M38">
            <v>115665.49152529506</v>
          </cell>
          <cell r="N38">
            <v>117978.80135580097</v>
          </cell>
          <cell r="O38">
            <v>120338.37738291698</v>
          </cell>
          <cell r="P38">
            <v>122745.14493057532</v>
          </cell>
          <cell r="Q38">
            <v>125200.04782918683</v>
          </cell>
          <cell r="R38">
            <v>127704.04878577057</v>
          </cell>
        </row>
        <row r="39">
          <cell r="A39" t="str">
            <v>HEW 7 3</v>
          </cell>
          <cell r="B39">
            <v>90438.124959999986</v>
          </cell>
          <cell r="C39">
            <v>92238.124959999986</v>
          </cell>
          <cell r="D39">
            <v>94082.887459199977</v>
          </cell>
          <cell r="E39">
            <v>95964.545208383992</v>
          </cell>
          <cell r="F39">
            <v>97883.836112551668</v>
          </cell>
          <cell r="G39">
            <v>99841.512834802706</v>
          </cell>
          <cell r="H39">
            <v>101838.34309149877</v>
          </cell>
          <cell r="I39">
            <v>103875.10995332873</v>
          </cell>
          <cell r="J39">
            <v>105952.6121523953</v>
          </cell>
          <cell r="K39">
            <v>108071.66439544321</v>
          </cell>
          <cell r="L39">
            <v>110233.09768335208</v>
          </cell>
          <cell r="M39">
            <v>112437.75963701912</v>
          </cell>
          <cell r="N39">
            <v>114686.5148297595</v>
          </cell>
          <cell r="O39">
            <v>116980.2451263547</v>
          </cell>
          <cell r="P39">
            <v>119319.85002888177</v>
          </cell>
          <cell r="Q39">
            <v>121706.24702945941</v>
          </cell>
          <cell r="R39">
            <v>124140.37197004861</v>
          </cell>
        </row>
        <row r="40">
          <cell r="A40" t="str">
            <v>HEW 7 2</v>
          </cell>
          <cell r="B40">
            <v>87829.627619999985</v>
          </cell>
          <cell r="C40">
            <v>89629.627619999985</v>
          </cell>
          <cell r="D40">
            <v>91422.22017239999</v>
          </cell>
          <cell r="E40">
            <v>93250.664575847986</v>
          </cell>
          <cell r="F40">
            <v>95115.677867364953</v>
          </cell>
          <cell r="G40">
            <v>97017.991424712251</v>
          </cell>
          <cell r="H40">
            <v>98958.351253206507</v>
          </cell>
          <cell r="I40">
            <v>100937.51827827064</v>
          </cell>
          <cell r="J40">
            <v>102956.26864383605</v>
          </cell>
          <cell r="K40">
            <v>105015.39401671277</v>
          </cell>
          <cell r="L40">
            <v>107115.70189704704</v>
          </cell>
          <cell r="M40">
            <v>109258.01593498798</v>
          </cell>
          <cell r="N40">
            <v>111443.17625368775</v>
          </cell>
          <cell r="O40">
            <v>113672.03977876152</v>
          </cell>
          <cell r="P40">
            <v>115945.48057433676</v>
          </cell>
          <cell r="Q40">
            <v>118264.39018582349</v>
          </cell>
          <cell r="R40">
            <v>120629.67798953995</v>
          </cell>
        </row>
        <row r="41">
          <cell r="A41" t="str">
            <v>HEW 7 1</v>
          </cell>
          <cell r="B41">
            <v>85222.689349999986</v>
          </cell>
          <cell r="C41">
            <v>87022.689349999986</v>
          </cell>
          <cell r="D41">
            <v>88763.143136999992</v>
          </cell>
          <cell r="E41">
            <v>90538.405999739989</v>
          </cell>
          <cell r="F41">
            <v>92349.174119734787</v>
          </cell>
          <cell r="G41">
            <v>94196.15760212949</v>
          </cell>
          <cell r="H41">
            <v>96080.080754172071</v>
          </cell>
          <cell r="I41">
            <v>98001.682369255519</v>
          </cell>
          <cell r="J41">
            <v>99961.716016640639</v>
          </cell>
          <cell r="K41">
            <v>101960.95033697346</v>
          </cell>
          <cell r="L41">
            <v>104000.16934371291</v>
          </cell>
          <cell r="M41">
            <v>106080.17273058719</v>
          </cell>
          <cell r="N41">
            <v>108201.77618519895</v>
          </cell>
          <cell r="O41">
            <v>110365.81170890293</v>
          </cell>
          <cell r="P41">
            <v>112573.12794308097</v>
          </cell>
          <cell r="Q41">
            <v>114824.5905019426</v>
          </cell>
          <cell r="R41">
            <v>117121.08231198146</v>
          </cell>
        </row>
        <row r="42">
          <cell r="A42" t="str">
            <v>HEW 6 4</v>
          </cell>
          <cell r="B42">
            <v>83267.075499999992</v>
          </cell>
          <cell r="C42">
            <v>85067.075499999992</v>
          </cell>
          <cell r="D42">
            <v>86768.41700999999</v>
          </cell>
          <cell r="E42">
            <v>88503.785350199993</v>
          </cell>
          <cell r="F42">
            <v>90273.861057204005</v>
          </cell>
          <cell r="G42">
            <v>92079.338278348077</v>
          </cell>
          <cell r="H42">
            <v>93920.925043915049</v>
          </cell>
          <cell r="I42">
            <v>95799.343544793344</v>
          </cell>
          <cell r="J42">
            <v>97715.330415689212</v>
          </cell>
          <cell r="K42">
            <v>99669.637024002994</v>
          </cell>
          <cell r="L42">
            <v>101663.02976448306</v>
          </cell>
          <cell r="M42">
            <v>103696.29035977273</v>
          </cell>
          <cell r="N42">
            <v>105770.2161669682</v>
          </cell>
          <cell r="O42">
            <v>107885.62049030754</v>
          </cell>
          <cell r="P42">
            <v>110043.3329001137</v>
          </cell>
          <cell r="Q42">
            <v>112244.19955811597</v>
          </cell>
          <cell r="R42">
            <v>114489.08354927829</v>
          </cell>
        </row>
        <row r="43">
          <cell r="A43" t="str">
            <v>HEW 6 3</v>
          </cell>
          <cell r="B43">
            <v>81310.483409999986</v>
          </cell>
          <cell r="C43">
            <v>83110.483409999986</v>
          </cell>
          <cell r="D43">
            <v>84772.693078199998</v>
          </cell>
          <cell r="E43">
            <v>86468.146939764003</v>
          </cell>
          <cell r="F43">
            <v>88197.509878559271</v>
          </cell>
          <cell r="G43">
            <v>89961.460076130461</v>
          </cell>
          <cell r="H43">
            <v>91760.689277653073</v>
          </cell>
          <cell r="I43">
            <v>93595.903063206133</v>
          </cell>
          <cell r="J43">
            <v>95467.821124470254</v>
          </cell>
          <cell r="K43">
            <v>97377.177546959661</v>
          </cell>
          <cell r="L43">
            <v>99324.721097898859</v>
          </cell>
          <cell r="M43">
            <v>101311.21551985684</v>
          </cell>
          <cell r="N43">
            <v>103337.43983025398</v>
          </cell>
          <cell r="O43">
            <v>105404.18862685905</v>
          </cell>
          <cell r="P43">
            <v>107512.27239939624</v>
          </cell>
          <cell r="Q43">
            <v>109662.51784738418</v>
          </cell>
          <cell r="R43">
            <v>111855.76820433186</v>
          </cell>
        </row>
        <row r="44">
          <cell r="A44" t="str">
            <v>HEW 6 2</v>
          </cell>
          <cell r="B44">
            <v>79356.876990000004</v>
          </cell>
          <cell r="C44">
            <v>81156.876990000004</v>
          </cell>
          <cell r="D44">
            <v>82780.014529799999</v>
          </cell>
          <cell r="E44">
            <v>84435.614820396018</v>
          </cell>
          <cell r="F44">
            <v>86124.327116803935</v>
          </cell>
          <cell r="G44">
            <v>87846.813659140011</v>
          </cell>
          <cell r="H44">
            <v>89603.749932322811</v>
          </cell>
          <cell r="I44">
            <v>91395.824930969262</v>
          </cell>
          <cell r="J44">
            <v>93223.741429588656</v>
          </cell>
          <cell r="K44">
            <v>95088.21625818043</v>
          </cell>
          <cell r="L44">
            <v>96989.980583344048</v>
          </cell>
          <cell r="M44">
            <v>98929.780195010913</v>
          </cell>
          <cell r="N44">
            <v>100908.37579891115</v>
          </cell>
          <cell r="O44">
            <v>102926.54331488936</v>
          </cell>
          <cell r="P44">
            <v>104985.07418118714</v>
          </cell>
          <cell r="Q44">
            <v>107084.77566481091</v>
          </cell>
          <cell r="R44">
            <v>109226.47117810712</v>
          </cell>
        </row>
        <row r="45">
          <cell r="A45" t="str">
            <v>HEW 6 1</v>
          </cell>
          <cell r="B45">
            <v>77400.254329999996</v>
          </cell>
          <cell r="C45">
            <v>79200.254329999996</v>
          </cell>
          <cell r="D45">
            <v>80784.259416599991</v>
          </cell>
          <cell r="E45">
            <v>82399.944604931996</v>
          </cell>
          <cell r="F45">
            <v>84047.943497030647</v>
          </cell>
          <cell r="G45">
            <v>85728.902366971262</v>
          </cell>
          <cell r="H45">
            <v>87443.480414310689</v>
          </cell>
          <cell r="I45">
            <v>89192.350022596889</v>
          </cell>
          <cell r="J45">
            <v>90976.197023048837</v>
          </cell>
          <cell r="K45">
            <v>92795.720963509826</v>
          </cell>
          <cell r="L45">
            <v>94651.635382780019</v>
          </cell>
          <cell r="M45">
            <v>96544.668090435618</v>
          </cell>
          <cell r="N45">
            <v>98475.561452244336</v>
          </cell>
          <cell r="O45">
            <v>100445.07268128922</v>
          </cell>
          <cell r="P45">
            <v>102453.97413491501</v>
          </cell>
          <cell r="Q45">
            <v>104503.05361761332</v>
          </cell>
          <cell r="R45">
            <v>106593.11468996557</v>
          </cell>
        </row>
        <row r="46">
          <cell r="A46" t="str">
            <v>HEW 5 4</v>
          </cell>
          <cell r="B46">
            <v>75506.819859999989</v>
          </cell>
          <cell r="C46">
            <v>77306.819859999989</v>
          </cell>
          <cell r="D46">
            <v>78852.956257199985</v>
          </cell>
          <cell r="E46">
            <v>80430.01538234399</v>
          </cell>
          <cell r="F46">
            <v>82038.615689990882</v>
          </cell>
          <cell r="G46">
            <v>83679.388003790693</v>
          </cell>
          <cell r="H46">
            <v>85352.975763866503</v>
          </cell>
          <cell r="I46">
            <v>87060.035279143834</v>
          </cell>
          <cell r="J46">
            <v>88801.235984726722</v>
          </cell>
          <cell r="K46">
            <v>90577.260704421264</v>
          </cell>
          <cell r="L46">
            <v>92388.805918509694</v>
          </cell>
          <cell r="M46">
            <v>94236.582036879874</v>
          </cell>
          <cell r="N46">
            <v>96121.313677617465</v>
          </cell>
          <cell r="O46">
            <v>98043.739951169831</v>
          </cell>
          <cell r="P46">
            <v>100004.61475019323</v>
          </cell>
          <cell r="Q46">
            <v>102004.70704519709</v>
          </cell>
          <cell r="R46">
            <v>104044.80118610105</v>
          </cell>
        </row>
        <row r="47">
          <cell r="A47" t="str">
            <v>HEW 5 3</v>
          </cell>
          <cell r="B47">
            <v>72872.256499999989</v>
          </cell>
          <cell r="C47">
            <v>74672.256499999989</v>
          </cell>
          <cell r="D47">
            <v>76165.701629999996</v>
          </cell>
          <cell r="E47">
            <v>77689.015662599995</v>
          </cell>
          <cell r="F47">
            <v>79242.795975851986</v>
          </cell>
          <cell r="G47">
            <v>80827.651895369025</v>
          </cell>
          <cell r="H47">
            <v>82444.2049332764</v>
          </cell>
          <cell r="I47">
            <v>84093.089031941927</v>
          </cell>
          <cell r="J47">
            <v>85774.950812580762</v>
          </cell>
          <cell r="K47">
            <v>87490.449828832381</v>
          </cell>
          <cell r="L47">
            <v>89240.258825409037</v>
          </cell>
          <cell r="M47">
            <v>91025.064001917213</v>
          </cell>
          <cell r="N47">
            <v>92845.565281955569</v>
          </cell>
          <cell r="O47">
            <v>94702.476587594676</v>
          </cell>
          <cell r="P47">
            <v>96596.52611934657</v>
          </cell>
          <cell r="Q47">
            <v>98528.456641733501</v>
          </cell>
          <cell r="R47">
            <v>100499.02577456817</v>
          </cell>
        </row>
        <row r="48">
          <cell r="A48" t="str">
            <v>HEW 5 2</v>
          </cell>
          <cell r="B48">
            <v>70241.921990000003</v>
          </cell>
          <cell r="C48">
            <v>72041.921990000003</v>
          </cell>
          <cell r="D48">
            <v>73482.760429800008</v>
          </cell>
          <cell r="E48">
            <v>74952.415638396007</v>
          </cell>
          <cell r="F48">
            <v>76451.463951163925</v>
          </cell>
          <cell r="G48">
            <v>77980.493230187203</v>
          </cell>
          <cell r="H48">
            <v>79540.103094790946</v>
          </cell>
          <cell r="I48">
            <v>81130.905156686771</v>
          </cell>
          <cell r="J48">
            <v>82753.523259820518</v>
          </cell>
          <cell r="K48">
            <v>84408.593725016923</v>
          </cell>
          <cell r="L48">
            <v>86096.765599517268</v>
          </cell>
          <cell r="M48">
            <v>87818.700911507622</v>
          </cell>
          <cell r="N48">
            <v>89575.074929737777</v>
          </cell>
          <cell r="O48">
            <v>91366.576428332541</v>
          </cell>
          <cell r="P48">
            <v>93193.907956899187</v>
          </cell>
          <cell r="Q48">
            <v>95057.786116037183</v>
          </cell>
          <cell r="R48">
            <v>96958.941838357918</v>
          </cell>
        </row>
        <row r="49">
          <cell r="A49" t="str">
            <v>HEW 5 1</v>
          </cell>
          <cell r="B49">
            <v>67608.408199999991</v>
          </cell>
          <cell r="C49">
            <v>69408.408199999991</v>
          </cell>
          <cell r="D49">
            <v>70796.576363999993</v>
          </cell>
          <cell r="E49">
            <v>72212.507891279995</v>
          </cell>
          <cell r="F49">
            <v>73656.7580491056</v>
          </cell>
          <cell r="G49">
            <v>75129.893210087714</v>
          </cell>
          <cell r="H49">
            <v>76632.491074289472</v>
          </cell>
          <cell r="I49">
            <v>78165.140895775272</v>
          </cell>
          <cell r="J49">
            <v>79728.443713690765</v>
          </cell>
          <cell r="K49">
            <v>81323.012587964593</v>
          </cell>
          <cell r="L49">
            <v>82949.47283972388</v>
          </cell>
          <cell r="M49">
            <v>84608.462296518352</v>
          </cell>
          <cell r="N49">
            <v>86300.631542448726</v>
          </cell>
          <cell r="O49">
            <v>88026.644173297696</v>
          </cell>
          <cell r="P49">
            <v>89787.177056763656</v>
          </cell>
          <cell r="Q49">
            <v>91582.920597898934</v>
          </cell>
          <cell r="R49">
            <v>93414.579009856912</v>
          </cell>
        </row>
        <row r="50">
          <cell r="A50" t="str">
            <v>HEW 4 4</v>
          </cell>
          <cell r="B50">
            <v>66291.941719999988</v>
          </cell>
          <cell r="C50">
            <v>68091.941719999988</v>
          </cell>
          <cell r="D50">
            <v>69453.780554399986</v>
          </cell>
          <cell r="E50">
            <v>70842.856165487989</v>
          </cell>
          <cell r="F50">
            <v>72259.71328879775</v>
          </cell>
          <cell r="G50">
            <v>73704.9075545737</v>
          </cell>
          <cell r="H50">
            <v>75179.005705665186</v>
          </cell>
          <cell r="I50">
            <v>76682.585819778484</v>
          </cell>
          <cell r="J50">
            <v>78216.237536174056</v>
          </cell>
          <cell r="K50">
            <v>79780.562286897533</v>
          </cell>
          <cell r="L50">
            <v>81376.173532635483</v>
          </cell>
          <cell r="M50">
            <v>83003.697003288195</v>
          </cell>
          <cell r="N50">
            <v>84663.770943353971</v>
          </cell>
          <cell r="O50">
            <v>86357.046362221052</v>
          </cell>
          <cell r="P50">
            <v>88084.187289465481</v>
          </cell>
          <cell r="Q50">
            <v>89845.871035254793</v>
          </cell>
          <cell r="R50">
            <v>91642.78845595989</v>
          </cell>
        </row>
        <row r="51">
          <cell r="A51" t="str">
            <v>HEW 4 3</v>
          </cell>
          <cell r="B51">
            <v>64974.96574</v>
          </cell>
          <cell r="C51">
            <v>66774.965739999985</v>
          </cell>
          <cell r="D51">
            <v>68110.465054799992</v>
          </cell>
          <cell r="E51">
            <v>69472.674355895986</v>
          </cell>
          <cell r="F51">
            <v>70862.127843013906</v>
          </cell>
          <cell r="G51">
            <v>72279.370399874198</v>
          </cell>
          <cell r="H51">
            <v>73724.957807871688</v>
          </cell>
          <cell r="I51">
            <v>75199.45696402913</v>
          </cell>
          <cell r="J51">
            <v>76703.446103309718</v>
          </cell>
          <cell r="K51">
            <v>78237.515025375906</v>
          </cell>
          <cell r="L51">
            <v>79802.265325883433</v>
          </cell>
          <cell r="M51">
            <v>81398.310632401102</v>
          </cell>
          <cell r="N51">
            <v>83026.276845049128</v>
          </cell>
          <cell r="O51">
            <v>84686.80238195011</v>
          </cell>
          <cell r="P51">
            <v>86380.538429589113</v>
          </cell>
          <cell r="Q51">
            <v>88108.149198180894</v>
          </cell>
          <cell r="R51">
            <v>89870.312182144509</v>
          </cell>
        </row>
        <row r="52">
          <cell r="A52" t="str">
            <v>HEW 4 2</v>
          </cell>
          <cell r="B52">
            <v>63657.969379999988</v>
          </cell>
          <cell r="C52">
            <v>65457.969379999988</v>
          </cell>
          <cell r="D52">
            <v>66767.128767599992</v>
          </cell>
          <cell r="E52">
            <v>68102.471342951991</v>
          </cell>
          <cell r="F52">
            <v>69464.520769811032</v>
          </cell>
          <cell r="G52">
            <v>70853.811185207247</v>
          </cell>
          <cell r="H52">
            <v>72270.887408911396</v>
          </cell>
          <cell r="I52">
            <v>73716.30515708962</v>
          </cell>
          <cell r="J52">
            <v>75190.631260231414</v>
          </cell>
          <cell r="K52">
            <v>76694.443885436034</v>
          </cell>
          <cell r="L52">
            <v>78228.332763144761</v>
          </cell>
          <cell r="M52">
            <v>79792.899418407658</v>
          </cell>
          <cell r="N52">
            <v>81388.757406775825</v>
          </cell>
          <cell r="O52">
            <v>83016.532554911333</v>
          </cell>
          <cell r="P52">
            <v>84676.86320600957</v>
          </cell>
          <cell r="Q52">
            <v>86370.400470129753</v>
          </cell>
          <cell r="R52">
            <v>88097.808479532352</v>
          </cell>
        </row>
        <row r="53">
          <cell r="A53" t="str">
            <v>HEW 4 1</v>
          </cell>
          <cell r="B53">
            <v>62342.012399999992</v>
          </cell>
          <cell r="C53">
            <v>64142.012399999992</v>
          </cell>
          <cell r="D53">
            <v>65424.852647999993</v>
          </cell>
          <cell r="E53">
            <v>66733.349700959996</v>
          </cell>
          <cell r="F53">
            <v>68068.016694979204</v>
          </cell>
          <cell r="G53">
            <v>69429.377028878778</v>
          </cell>
          <cell r="H53">
            <v>70817.964569456351</v>
          </cell>
          <cell r="I53">
            <v>72234.323860845485</v>
          </cell>
          <cell r="J53">
            <v>73679.010338062406</v>
          </cell>
          <cell r="K53">
            <v>75152.590544823644</v>
          </cell>
          <cell r="L53">
            <v>76655.64235572012</v>
          </cell>
          <cell r="M53">
            <v>78188.755202834524</v>
          </cell>
          <cell r="N53">
            <v>79752.530306891218</v>
          </cell>
          <cell r="O53">
            <v>81347.580913029044</v>
          </cell>
          <cell r="P53">
            <v>82974.532531289617</v>
          </cell>
          <cell r="Q53">
            <v>84634.023181915414</v>
          </cell>
          <cell r="R53">
            <v>86326.703645553731</v>
          </cell>
        </row>
        <row r="54">
          <cell r="A54" t="str">
            <v>HEW 3 4</v>
          </cell>
          <cell r="B54">
            <v>60936.383419999998</v>
          </cell>
          <cell r="C54">
            <v>62736.383419999998</v>
          </cell>
          <cell r="D54">
            <v>63991.111088400001</v>
          </cell>
          <cell r="E54">
            <v>65270.933310167995</v>
          </cell>
          <cell r="F54">
            <v>66576.351976371356</v>
          </cell>
          <cell r="G54">
            <v>67907.879015898783</v>
          </cell>
          <cell r="H54">
            <v>69266.036596216756</v>
          </cell>
          <cell r="I54">
            <v>70651.357328141094</v>
          </cell>
          <cell r="J54">
            <v>72064.384474703911</v>
          </cell>
          <cell r="K54">
            <v>73505.672164197997</v>
          </cell>
          <cell r="L54">
            <v>74975.785607481957</v>
          </cell>
          <cell r="M54">
            <v>76475.301319631602</v>
          </cell>
          <cell r="N54">
            <v>78004.80734602423</v>
          </cell>
          <cell r="O54">
            <v>79564.903492944723</v>
          </cell>
          <cell r="P54">
            <v>81156.201562803617</v>
          </cell>
          <cell r="Q54">
            <v>82779.325594059701</v>
          </cell>
          <cell r="R54">
            <v>84434.912105940894</v>
          </cell>
        </row>
        <row r="55">
          <cell r="A55" t="str">
            <v>HEW 3 3</v>
          </cell>
          <cell r="B55">
            <v>58978.619479999994</v>
          </cell>
          <cell r="C55">
            <v>60778.619479999994</v>
          </cell>
          <cell r="D55">
            <v>61994.191869599992</v>
          </cell>
          <cell r="E55">
            <v>63234.075706991993</v>
          </cell>
          <cell r="F55">
            <v>64498.757221131833</v>
          </cell>
          <cell r="G55">
            <v>65788.732365554475</v>
          </cell>
          <cell r="H55">
            <v>67104.507012865564</v>
          </cell>
          <cell r="I55">
            <v>68446.597153122886</v>
          </cell>
          <cell r="J55">
            <v>69815.529096185346</v>
          </cell>
          <cell r="K55">
            <v>71211.839678109056</v>
          </cell>
          <cell r="L55">
            <v>72636.076471671229</v>
          </cell>
          <cell r="M55">
            <v>74088.79800110466</v>
          </cell>
          <cell r="N55">
            <v>75570.573961126749</v>
          </cell>
          <cell r="O55">
            <v>77081.985440349294</v>
          </cell>
          <cell r="P55">
            <v>78623.625149156273</v>
          </cell>
          <cell r="Q55">
            <v>80196.097652139404</v>
          </cell>
          <cell r="R55">
            <v>81800.019605182199</v>
          </cell>
        </row>
        <row r="56">
          <cell r="A56" t="str">
            <v>HEW 3 2</v>
          </cell>
          <cell r="B56">
            <v>57023.515129999992</v>
          </cell>
          <cell r="C56">
            <v>58823.515129999992</v>
          </cell>
          <cell r="D56">
            <v>59999.985432599991</v>
          </cell>
          <cell r="E56">
            <v>61199.985141251986</v>
          </cell>
          <cell r="F56">
            <v>62423.984844077029</v>
          </cell>
          <cell r="G56">
            <v>63672.464540958572</v>
          </cell>
          <cell r="H56">
            <v>64945.913831777747</v>
          </cell>
          <cell r="I56">
            <v>66244.832108413306</v>
          </cell>
          <cell r="J56">
            <v>67569.728750581577</v>
          </cell>
          <cell r="K56">
            <v>68921.123325593217</v>
          </cell>
          <cell r="L56">
            <v>70299.545792105084</v>
          </cell>
          <cell r="M56">
            <v>71705.536707947191</v>
          </cell>
          <cell r="N56">
            <v>73139.647442106128</v>
          </cell>
          <cell r="O56">
            <v>74602.440390948264</v>
          </cell>
          <cell r="P56">
            <v>76094.489198767231</v>
          </cell>
          <cell r="Q56">
            <v>77616.378982742579</v>
          </cell>
          <cell r="R56">
            <v>79168.706562397434</v>
          </cell>
        </row>
        <row r="57">
          <cell r="A57" t="str">
            <v>HEW 3 1</v>
          </cell>
          <cell r="B57">
            <v>55068.370019999988</v>
          </cell>
          <cell r="C57">
            <v>56868.370019999988</v>
          </cell>
          <cell r="D57">
            <v>58005.737420399993</v>
          </cell>
          <cell r="E57">
            <v>59165.852168807993</v>
          </cell>
          <cell r="F57">
            <v>60349.169212184155</v>
          </cell>
          <cell r="G57">
            <v>61556.152596427841</v>
          </cell>
          <cell r="H57">
            <v>62787.275648356394</v>
          </cell>
          <cell r="I57">
            <v>64043.021161323522</v>
          </cell>
          <cell r="J57">
            <v>65323.881584549999</v>
          </cell>
          <cell r="K57">
            <v>66630.359216240991</v>
          </cell>
          <cell r="L57">
            <v>67962.966400565812</v>
          </cell>
          <cell r="M57">
            <v>69322.225728577134</v>
          </cell>
          <cell r="N57">
            <v>70708.670243148677</v>
          </cell>
          <cell r="O57">
            <v>72122.843648011651</v>
          </cell>
          <cell r="P57">
            <v>73565.300520971883</v>
          </cell>
          <cell r="Q57">
            <v>75036.606531391313</v>
          </cell>
          <cell r="R57">
            <v>76537.33866201913</v>
          </cell>
        </row>
        <row r="58">
          <cell r="A58" t="str">
            <v>HEW 2 2</v>
          </cell>
          <cell r="B58">
            <v>54015.681879999982</v>
          </cell>
          <cell r="C58">
            <v>55815.681879999982</v>
          </cell>
          <cell r="D58">
            <v>56931.995517599986</v>
          </cell>
          <cell r="E58">
            <v>58070.635427951987</v>
          </cell>
          <cell r="F58">
            <v>59232.048136511032</v>
          </cell>
          <cell r="G58">
            <v>60416.689099241259</v>
          </cell>
          <cell r="H58">
            <v>61625.02288122609</v>
          </cell>
          <cell r="I58">
            <v>62857.523338850609</v>
          </cell>
          <cell r="J58">
            <v>64114.673805627623</v>
          </cell>
          <cell r="K58">
            <v>65396.967281740173</v>
          </cell>
          <cell r="L58">
            <v>66704.906627374992</v>
          </cell>
          <cell r="M58">
            <v>68039.004759922493</v>
          </cell>
          <cell r="N58">
            <v>69399.784855120946</v>
          </cell>
          <cell r="O58">
            <v>70787.780552223368</v>
          </cell>
          <cell r="P58">
            <v>72203.53616326784</v>
          </cell>
          <cell r="Q58">
            <v>73647.606886533191</v>
          </cell>
          <cell r="R58">
            <v>75120.559024263857</v>
          </cell>
        </row>
        <row r="59">
          <cell r="A59" t="str">
            <v>HEW 2 1</v>
          </cell>
          <cell r="B59">
            <v>52705.798139999984</v>
          </cell>
          <cell r="C59">
            <v>54505.798139999984</v>
          </cell>
          <cell r="D59">
            <v>55595.914102799994</v>
          </cell>
          <cell r="E59">
            <v>56707.832384855996</v>
          </cell>
          <cell r="F59">
            <v>57841.989032553116</v>
          </cell>
          <cell r="G59">
            <v>58998.828813204185</v>
          </cell>
          <cell r="H59">
            <v>60178.805389468267</v>
          </cell>
          <cell r="I59">
            <v>61382.381497257629</v>
          </cell>
          <cell r="J59">
            <v>62610.02912720279</v>
          </cell>
          <cell r="K59">
            <v>63862.229709746847</v>
          </cell>
          <cell r="L59">
            <v>65139.474303941788</v>
          </cell>
          <cell r="M59">
            <v>66442.263790020632</v>
          </cell>
          <cell r="N59">
            <v>67771.109065821045</v>
          </cell>
          <cell r="O59">
            <v>69126.531247137478</v>
          </cell>
          <cell r="P59">
            <v>70509.06187208023</v>
          </cell>
          <cell r="Q59">
            <v>71919.243109521834</v>
          </cell>
          <cell r="R59">
            <v>73357.627971712267</v>
          </cell>
        </row>
        <row r="60">
          <cell r="A60" t="str">
            <v>HEW 1 3</v>
          </cell>
          <cell r="B60">
            <v>51373.098989999984</v>
          </cell>
          <cell r="C60">
            <v>53173.098989999984</v>
          </cell>
          <cell r="D60">
            <v>54236.56096979999</v>
          </cell>
          <cell r="E60">
            <v>55321.292189195992</v>
          </cell>
          <cell r="F60">
            <v>56427.718032979923</v>
          </cell>
          <cell r="G60">
            <v>57556.272393639527</v>
          </cell>
          <cell r="H60">
            <v>58707.39784151232</v>
          </cell>
          <cell r="I60">
            <v>59881.545798342566</v>
          </cell>
          <cell r="J60">
            <v>61079.176714309418</v>
          </cell>
          <cell r="K60">
            <v>62300.760248595609</v>
          </cell>
          <cell r="L60">
            <v>63546.775453567527</v>
          </cell>
          <cell r="M60">
            <v>64817.710962638885</v>
          </cell>
          <cell r="N60">
            <v>66114.065181891652</v>
          </cell>
          <cell r="O60">
            <v>67436.346485529502</v>
          </cell>
          <cell r="P60">
            <v>68785.073415240098</v>
          </cell>
          <cell r="Q60">
            <v>70160.774883544902</v>
          </cell>
          <cell r="R60">
            <v>71563.990381215786</v>
          </cell>
        </row>
        <row r="61">
          <cell r="A61" t="str">
            <v>HEW 1 2</v>
          </cell>
          <cell r="B61">
            <v>50322.234859999997</v>
          </cell>
          <cell r="C61">
            <v>52122.234859999997</v>
          </cell>
          <cell r="D61">
            <v>53164.679557199997</v>
          </cell>
          <cell r="E61">
            <v>54227.973148343997</v>
          </cell>
          <cell r="F61">
            <v>55312.532611310875</v>
          </cell>
          <cell r="G61">
            <v>56418.783263537101</v>
          </cell>
          <cell r="H61">
            <v>57547.158928807839</v>
          </cell>
          <cell r="I61">
            <v>58698.102107383995</v>
          </cell>
          <cell r="J61">
            <v>59872.064149531674</v>
          </cell>
          <cell r="K61">
            <v>61069.505432522303</v>
          </cell>
          <cell r="L61">
            <v>62290.895541172751</v>
          </cell>
          <cell r="M61">
            <v>63536.713451996213</v>
          </cell>
          <cell r="N61">
            <v>64807.447721036136</v>
          </cell>
          <cell r="O61">
            <v>66103.596675456865</v>
          </cell>
          <cell r="P61">
            <v>67425.668608965992</v>
          </cell>
          <cell r="Q61">
            <v>68774.181981145317</v>
          </cell>
          <cell r="R61">
            <v>70149.665620768224</v>
          </cell>
        </row>
        <row r="62">
          <cell r="A62" t="str">
            <v>HEW 1 1</v>
          </cell>
          <cell r="B62">
            <v>49267.671759999997</v>
          </cell>
          <cell r="C62">
            <v>51067.671759999997</v>
          </cell>
          <cell r="D62">
            <v>52089.025195199996</v>
          </cell>
          <cell r="E62">
            <v>53130.805699103999</v>
          </cell>
          <cell r="F62">
            <v>54193.421813086083</v>
          </cell>
          <cell r="G62">
            <v>55277.290249347796</v>
          </cell>
          <cell r="H62">
            <v>56382.836054334759</v>
          </cell>
          <cell r="I62">
            <v>57510.492775421459</v>
          </cell>
          <cell r="J62">
            <v>58660.702630929896</v>
          </cell>
          <cell r="K62">
            <v>59833.916683548494</v>
          </cell>
          <cell r="L62">
            <v>61030.595017219464</v>
          </cell>
          <cell r="M62">
            <v>62251.206917563861</v>
          </cell>
          <cell r="N62">
            <v>63496.231055915137</v>
          </cell>
          <cell r="O62">
            <v>64766.155677033443</v>
          </cell>
          <cell r="P62">
            <v>66061.47879057411</v>
          </cell>
          <cell r="Q62">
            <v>67382.708366385603</v>
          </cell>
          <cell r="R62">
            <v>68730.362533713313</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DF01F-5A06-4C2F-9FB6-595EDB761F5E}">
  <dimension ref="A1:O51"/>
  <sheetViews>
    <sheetView tabSelected="1" topLeftCell="A20" zoomScale="85" zoomScaleNormal="85" workbookViewId="0">
      <selection activeCell="L43" sqref="L43"/>
    </sheetView>
  </sheetViews>
  <sheetFormatPr defaultColWidth="8.7109375" defaultRowHeight="15" x14ac:dyDescent="0.2"/>
  <cols>
    <col min="1" max="1" width="48.7109375" style="49" customWidth="1"/>
    <col min="2" max="2" width="9.7109375" style="49" customWidth="1"/>
    <col min="3" max="3" width="13.140625" style="49" bestFit="1" customWidth="1"/>
    <col min="4" max="4" width="11.42578125" style="49" customWidth="1"/>
    <col min="5" max="5" width="12.85546875" style="49" customWidth="1"/>
    <col min="6" max="6" width="12.42578125" style="49" customWidth="1"/>
    <col min="7" max="7" width="12" style="49" bestFit="1" customWidth="1"/>
    <col min="8" max="8" width="11.5703125" style="49" customWidth="1"/>
    <col min="9" max="9" width="12" style="49" bestFit="1" customWidth="1"/>
    <col min="10" max="10" width="10.85546875" style="49" customWidth="1"/>
    <col min="11" max="11" width="8.7109375" style="49"/>
    <col min="12" max="12" width="46.85546875" style="49" customWidth="1"/>
    <col min="13" max="13" width="12.5703125" style="49" bestFit="1" customWidth="1"/>
    <col min="14" max="14" width="13.28515625" style="49" customWidth="1"/>
    <col min="15" max="15" width="19" style="49" customWidth="1"/>
    <col min="16" max="16384" width="8.7109375" style="49"/>
  </cols>
  <sheetData>
    <row r="1" spans="1:15" x14ac:dyDescent="0.2">
      <c r="A1" s="48" t="s">
        <v>157</v>
      </c>
      <c r="B1" s="48"/>
    </row>
    <row r="2" spans="1:15" ht="111.75" customHeight="1" thickBot="1" x14ac:dyDescent="0.25">
      <c r="A2" s="379" t="s">
        <v>250</v>
      </c>
      <c r="B2" s="379"/>
      <c r="C2" s="380"/>
      <c r="D2" s="380"/>
      <c r="E2" s="380"/>
      <c r="F2" s="380"/>
      <c r="G2" s="380"/>
      <c r="H2" s="380"/>
      <c r="L2" s="381" t="s">
        <v>239</v>
      </c>
      <c r="M2" s="381"/>
      <c r="N2" s="381"/>
      <c r="O2" s="381"/>
    </row>
    <row r="3" spans="1:15" ht="15.75" thickBot="1" x14ac:dyDescent="0.25">
      <c r="C3" s="382" t="s">
        <v>158</v>
      </c>
      <c r="D3" s="383"/>
      <c r="E3" s="382" t="s">
        <v>159</v>
      </c>
      <c r="F3" s="383"/>
      <c r="G3" s="382" t="s">
        <v>160</v>
      </c>
      <c r="H3" s="383"/>
      <c r="I3" s="382" t="s">
        <v>40</v>
      </c>
      <c r="J3" s="383"/>
      <c r="L3" s="52" t="s">
        <v>163</v>
      </c>
      <c r="M3" s="53" t="s">
        <v>164</v>
      </c>
      <c r="N3" s="53" t="s">
        <v>238</v>
      </c>
      <c r="O3" s="54" t="s">
        <v>165</v>
      </c>
    </row>
    <row r="4" spans="1:15" ht="39" thickBot="1" x14ac:dyDescent="0.25">
      <c r="C4" s="50" t="s">
        <v>38</v>
      </c>
      <c r="D4" s="51" t="s">
        <v>161</v>
      </c>
      <c r="E4" s="50" t="s">
        <v>38</v>
      </c>
      <c r="F4" s="51" t="s">
        <v>161</v>
      </c>
      <c r="G4" s="50" t="s">
        <v>38</v>
      </c>
      <c r="H4" s="51" t="s">
        <v>162</v>
      </c>
      <c r="I4" s="50" t="s">
        <v>38</v>
      </c>
      <c r="J4" s="51" t="s">
        <v>162</v>
      </c>
      <c r="L4" s="58" t="s">
        <v>249</v>
      </c>
      <c r="M4" s="299"/>
      <c r="N4" s="300"/>
      <c r="O4" s="298" t="e">
        <f>(_xlfn.XLOOKUP(M4, 'UQ Research Academic Staff'!D5:D29, 'UQ Research Academic Staff'!H5:H29))*N4</f>
        <v>#N/A</v>
      </c>
    </row>
    <row r="5" spans="1:15" ht="30" x14ac:dyDescent="0.2">
      <c r="A5" s="55" t="s">
        <v>242</v>
      </c>
      <c r="B5" s="55"/>
      <c r="C5" s="55"/>
      <c r="D5" s="55"/>
      <c r="E5" s="55"/>
      <c r="F5" s="55"/>
      <c r="G5" s="55"/>
      <c r="H5" s="55"/>
      <c r="I5" s="55"/>
      <c r="J5" s="55"/>
      <c r="L5" s="58" t="s">
        <v>248</v>
      </c>
      <c r="M5" s="299"/>
      <c r="N5" s="300"/>
      <c r="O5" s="298" t="e">
        <f>(_xlfn.XLOOKUP(M5, 'UQ Professional Staff'!C9:C41, 'UQ Professional Staff'!H9:H41))*N5</f>
        <v>#N/A</v>
      </c>
    </row>
    <row r="6" spans="1:15" ht="30.75" thickBot="1" x14ac:dyDescent="0.25">
      <c r="A6" s="310" t="s">
        <v>257</v>
      </c>
      <c r="B6" s="318" t="s">
        <v>24</v>
      </c>
      <c r="C6" s="319">
        <f>IF(B6="Level 1",170848,IF(B6="Level 2",206818,IF(B6="Level 3",242783)))</f>
        <v>170848</v>
      </c>
      <c r="D6" s="59">
        <v>0</v>
      </c>
      <c r="E6" s="319">
        <f>C6</f>
        <v>170848</v>
      </c>
      <c r="F6" s="59">
        <f t="shared" ref="F6:J6" si="0">D6</f>
        <v>0</v>
      </c>
      <c r="G6" s="319">
        <f>E6</f>
        <v>170848</v>
      </c>
      <c r="H6" s="59">
        <f t="shared" si="0"/>
        <v>0</v>
      </c>
      <c r="I6" s="319">
        <f>G6</f>
        <v>170848</v>
      </c>
      <c r="J6" s="59">
        <f t="shared" si="0"/>
        <v>0</v>
      </c>
      <c r="L6" s="60" t="s">
        <v>247</v>
      </c>
      <c r="M6" s="299"/>
      <c r="N6" s="301"/>
      <c r="O6" s="61" t="e">
        <f>(_xlfn.XLOOKUP(M6, 'UQ Professional Staff'!C9:C41, 'UQ Professional Staff'!I9:I41))*N6</f>
        <v>#N/A</v>
      </c>
    </row>
    <row r="7" spans="1:15" ht="30.75" thickBot="1" x14ac:dyDescent="0.25">
      <c r="A7" s="310" t="s">
        <v>255</v>
      </c>
      <c r="B7" s="310"/>
      <c r="C7" s="62">
        <v>0</v>
      </c>
      <c r="D7" s="59">
        <v>32192</v>
      </c>
      <c r="E7" s="62">
        <v>0</v>
      </c>
      <c r="F7" s="59">
        <f>D7</f>
        <v>32192</v>
      </c>
      <c r="G7" s="62">
        <v>0</v>
      </c>
      <c r="H7" s="59">
        <f>F7</f>
        <v>32192</v>
      </c>
      <c r="I7" s="62">
        <v>0</v>
      </c>
      <c r="J7" s="59">
        <f>32192/2</f>
        <v>16096</v>
      </c>
    </row>
    <row r="8" spans="1:15" ht="30" customHeight="1" x14ac:dyDescent="0.2">
      <c r="A8" s="309" t="s">
        <v>256</v>
      </c>
      <c r="B8" s="309"/>
      <c r="C8" s="56"/>
      <c r="D8" s="57"/>
      <c r="E8" s="56"/>
      <c r="F8" s="57"/>
      <c r="G8" s="56"/>
      <c r="H8" s="57"/>
      <c r="I8" s="56"/>
      <c r="J8" s="57"/>
      <c r="L8" s="52" t="s">
        <v>275</v>
      </c>
      <c r="M8" s="53" t="s">
        <v>274</v>
      </c>
      <c r="N8" s="54" t="s">
        <v>273</v>
      </c>
      <c r="O8" s="365"/>
    </row>
    <row r="9" spans="1:15" ht="29.25" customHeight="1" thickBot="1" x14ac:dyDescent="0.25">
      <c r="A9" s="307"/>
      <c r="B9" s="307"/>
      <c r="C9" s="56"/>
      <c r="D9" s="57"/>
      <c r="E9" s="56"/>
      <c r="F9" s="57"/>
      <c r="G9" s="56"/>
      <c r="H9" s="57"/>
      <c r="I9" s="56"/>
      <c r="J9" s="57"/>
      <c r="L9" s="60" t="s">
        <v>276</v>
      </c>
      <c r="M9" s="363" t="s">
        <v>191</v>
      </c>
      <c r="N9" s="364" t="str">
        <f>_xlfn.XLOOKUP(M9,'Salary Gap Calculator'!C6:C25,'Salary Gap Calculator'!B6:B25)</f>
        <v>Level 1</v>
      </c>
      <c r="O9" s="366"/>
    </row>
    <row r="10" spans="1:15" ht="27" customHeight="1" x14ac:dyDescent="0.2">
      <c r="A10" s="302"/>
      <c r="B10" s="302"/>
      <c r="C10" s="56"/>
      <c r="D10" s="57"/>
      <c r="E10" s="56"/>
      <c r="F10" s="57"/>
      <c r="G10" s="56"/>
      <c r="H10" s="57"/>
      <c r="I10" s="56"/>
      <c r="J10" s="57"/>
    </row>
    <row r="11" spans="1:15" ht="21.75" customHeight="1" thickBot="1" x14ac:dyDescent="0.25">
      <c r="A11" s="302"/>
      <c r="B11" s="302"/>
      <c r="C11" s="56"/>
      <c r="D11" s="57"/>
      <c r="E11" s="56"/>
      <c r="F11" s="57"/>
      <c r="G11" s="56"/>
      <c r="H11" s="57"/>
      <c r="I11" s="56"/>
      <c r="J11" s="57"/>
    </row>
    <row r="12" spans="1:15" ht="36.6" customHeight="1" x14ac:dyDescent="0.2">
      <c r="A12" s="63" t="s">
        <v>243</v>
      </c>
      <c r="B12" s="63"/>
      <c r="C12" s="63"/>
      <c r="D12" s="63"/>
      <c r="E12" s="63"/>
      <c r="F12" s="63"/>
      <c r="G12" s="63"/>
      <c r="H12" s="63"/>
      <c r="I12" s="63"/>
      <c r="J12" s="63"/>
      <c r="L12" s="311" t="s">
        <v>258</v>
      </c>
    </row>
    <row r="13" spans="1:15" ht="17.45" customHeight="1" thickBot="1" x14ac:dyDescent="0.25">
      <c r="A13" s="66"/>
      <c r="B13" s="66"/>
      <c r="C13" s="56"/>
      <c r="D13" s="57"/>
      <c r="E13" s="56"/>
      <c r="F13" s="57"/>
      <c r="G13" s="56"/>
      <c r="H13" s="57"/>
      <c r="I13" s="56"/>
      <c r="J13" s="57"/>
      <c r="L13" s="64">
        <f>SUM(C19,E19,G19,I19)</f>
        <v>0</v>
      </c>
    </row>
    <row r="14" spans="1:15" ht="17.45" customHeight="1" x14ac:dyDescent="0.2">
      <c r="A14" s="65"/>
      <c r="B14" s="65"/>
      <c r="C14" s="56"/>
      <c r="D14" s="57"/>
      <c r="E14" s="56"/>
      <c r="F14" s="57"/>
      <c r="G14" s="56"/>
      <c r="H14" s="57"/>
      <c r="I14" s="56"/>
      <c r="J14" s="57"/>
    </row>
    <row r="15" spans="1:15" ht="17.45" customHeight="1" x14ac:dyDescent="0.2">
      <c r="A15" s="65"/>
      <c r="B15" s="65"/>
      <c r="C15" s="56"/>
      <c r="D15" s="57"/>
      <c r="E15" s="56"/>
      <c r="F15" s="57"/>
      <c r="G15" s="56"/>
      <c r="H15" s="57"/>
      <c r="I15" s="56"/>
      <c r="J15" s="57"/>
    </row>
    <row r="16" spans="1:15" x14ac:dyDescent="0.2">
      <c r="A16" s="302"/>
      <c r="B16" s="302"/>
      <c r="C16" s="56"/>
      <c r="D16" s="57"/>
      <c r="E16" s="56"/>
      <c r="F16" s="57"/>
      <c r="G16" s="56"/>
      <c r="H16" s="57"/>
      <c r="I16" s="56"/>
      <c r="J16" s="57"/>
    </row>
    <row r="17" spans="1:10" x14ac:dyDescent="0.2">
      <c r="A17" s="302"/>
      <c r="B17" s="302"/>
      <c r="C17" s="56"/>
      <c r="D17" s="57"/>
      <c r="E17" s="56"/>
      <c r="F17" s="57"/>
      <c r="G17" s="56"/>
      <c r="H17" s="57"/>
      <c r="I17" s="56"/>
      <c r="J17" s="57"/>
    </row>
    <row r="18" spans="1:10" x14ac:dyDescent="0.2">
      <c r="A18" s="306"/>
      <c r="B18" s="306"/>
      <c r="C18" s="56"/>
      <c r="D18" s="57"/>
      <c r="E18" s="56"/>
      <c r="F18" s="57"/>
      <c r="G18" s="56"/>
      <c r="H18" s="57"/>
      <c r="I18" s="56"/>
      <c r="J18" s="57"/>
    </row>
    <row r="19" spans="1:10" x14ac:dyDescent="0.2">
      <c r="A19" s="305" t="s">
        <v>241</v>
      </c>
      <c r="B19" s="305"/>
      <c r="C19" s="303">
        <f t="shared" ref="C19:J19" si="1">SUM(C13:C18)</f>
        <v>0</v>
      </c>
      <c r="D19" s="304">
        <f t="shared" si="1"/>
        <v>0</v>
      </c>
      <c r="E19" s="303">
        <f t="shared" si="1"/>
        <v>0</v>
      </c>
      <c r="F19" s="304">
        <f t="shared" si="1"/>
        <v>0</v>
      </c>
      <c r="G19" s="303">
        <f t="shared" si="1"/>
        <v>0</v>
      </c>
      <c r="H19" s="304">
        <f t="shared" si="1"/>
        <v>0</v>
      </c>
      <c r="I19" s="303">
        <f t="shared" si="1"/>
        <v>0</v>
      </c>
      <c r="J19" s="304">
        <f t="shared" si="1"/>
        <v>0</v>
      </c>
    </row>
    <row r="20" spans="1:10" ht="30" x14ac:dyDescent="0.2">
      <c r="A20" s="63" t="s">
        <v>251</v>
      </c>
      <c r="B20" s="63"/>
      <c r="C20" s="63"/>
      <c r="D20" s="63"/>
      <c r="E20" s="63"/>
      <c r="F20" s="63"/>
      <c r="G20" s="63"/>
      <c r="H20" s="63"/>
      <c r="I20" s="63"/>
      <c r="J20" s="63"/>
    </row>
    <row r="21" spans="1:10" ht="21.6" customHeight="1" x14ac:dyDescent="0.2">
      <c r="A21" s="66"/>
      <c r="B21" s="66"/>
      <c r="C21" s="56"/>
      <c r="D21" s="57"/>
      <c r="E21" s="56"/>
      <c r="F21" s="57"/>
      <c r="G21" s="56"/>
      <c r="H21" s="57"/>
      <c r="I21" s="56"/>
      <c r="J21" s="57"/>
    </row>
    <row r="22" spans="1:10" ht="21.6" customHeight="1" x14ac:dyDescent="0.2">
      <c r="A22" s="65"/>
      <c r="B22" s="65"/>
      <c r="C22" s="56"/>
      <c r="D22" s="57"/>
      <c r="E22" s="56"/>
      <c r="F22" s="57"/>
      <c r="G22" s="56"/>
      <c r="H22" s="57"/>
      <c r="I22" s="56"/>
      <c r="J22" s="57"/>
    </row>
    <row r="23" spans="1:10" ht="0.6" customHeight="1" x14ac:dyDescent="0.2">
      <c r="A23" s="66"/>
      <c r="B23" s="66"/>
      <c r="C23" s="56"/>
      <c r="D23" s="57"/>
      <c r="E23" s="56"/>
      <c r="F23" s="57"/>
      <c r="G23" s="56"/>
      <c r="H23" s="57"/>
      <c r="I23" s="56"/>
      <c r="J23" s="57"/>
    </row>
    <row r="24" spans="1:10" x14ac:dyDescent="0.2">
      <c r="A24" s="302"/>
      <c r="B24" s="302"/>
      <c r="C24" s="56"/>
      <c r="D24" s="57"/>
      <c r="E24" s="56"/>
      <c r="F24" s="57"/>
      <c r="G24" s="56"/>
      <c r="H24" s="57"/>
      <c r="I24" s="56"/>
      <c r="J24" s="57"/>
    </row>
    <row r="25" spans="1:10" x14ac:dyDescent="0.2">
      <c r="A25" s="302"/>
      <c r="B25" s="302"/>
      <c r="C25" s="56"/>
      <c r="D25" s="57"/>
      <c r="E25" s="56"/>
      <c r="F25" s="57"/>
      <c r="G25" s="56"/>
      <c r="H25" s="57"/>
      <c r="I25" s="56"/>
      <c r="J25" s="57"/>
    </row>
    <row r="26" spans="1:10" x14ac:dyDescent="0.2">
      <c r="A26" s="305" t="s">
        <v>240</v>
      </c>
      <c r="B26" s="305"/>
      <c r="C26" s="303">
        <f t="shared" ref="C26:J26" si="2">SUM(C21:C25)</f>
        <v>0</v>
      </c>
      <c r="D26" s="304">
        <f t="shared" si="2"/>
        <v>0</v>
      </c>
      <c r="E26" s="303">
        <f t="shared" si="2"/>
        <v>0</v>
      </c>
      <c r="F26" s="304">
        <f t="shared" si="2"/>
        <v>0</v>
      </c>
      <c r="G26" s="303">
        <f t="shared" si="2"/>
        <v>0</v>
      </c>
      <c r="H26" s="304">
        <f t="shared" si="2"/>
        <v>0</v>
      </c>
      <c r="I26" s="303">
        <f t="shared" si="2"/>
        <v>0</v>
      </c>
      <c r="J26" s="304">
        <f t="shared" si="2"/>
        <v>0</v>
      </c>
    </row>
    <row r="27" spans="1:10" ht="30" x14ac:dyDescent="0.2">
      <c r="A27" s="63" t="s">
        <v>252</v>
      </c>
      <c r="B27" s="63"/>
      <c r="C27" s="63"/>
      <c r="D27" s="63"/>
      <c r="E27" s="63"/>
      <c r="F27" s="63"/>
      <c r="G27" s="63"/>
      <c r="H27" s="63"/>
      <c r="I27" s="63"/>
      <c r="J27" s="63"/>
    </row>
    <row r="28" spans="1:10" x14ac:dyDescent="0.2">
      <c r="A28" s="302"/>
      <c r="B28" s="302"/>
      <c r="C28" s="56"/>
      <c r="D28" s="57"/>
      <c r="E28" s="56"/>
      <c r="F28" s="57"/>
      <c r="G28" s="56"/>
      <c r="H28" s="57"/>
      <c r="I28" s="56"/>
      <c r="J28" s="57"/>
    </row>
    <row r="29" spans="1:10" x14ac:dyDescent="0.2">
      <c r="A29" s="302"/>
      <c r="B29" s="302"/>
      <c r="C29" s="56"/>
      <c r="D29" s="57"/>
      <c r="E29" s="56"/>
      <c r="F29" s="57"/>
      <c r="G29" s="56"/>
      <c r="H29" s="57"/>
      <c r="I29" s="56"/>
      <c r="J29" s="57"/>
    </row>
    <row r="30" spans="1:10" x14ac:dyDescent="0.2">
      <c r="A30" s="308"/>
      <c r="B30" s="308"/>
      <c r="C30" s="56"/>
      <c r="D30" s="57"/>
      <c r="E30" s="56"/>
      <c r="F30" s="57"/>
      <c r="G30" s="56"/>
      <c r="H30" s="57"/>
      <c r="I30" s="56"/>
      <c r="J30" s="57"/>
    </row>
    <row r="31" spans="1:10" x14ac:dyDescent="0.2">
      <c r="A31" s="308"/>
      <c r="B31" s="308"/>
      <c r="C31" s="56"/>
      <c r="D31" s="57"/>
      <c r="E31" s="56"/>
      <c r="F31" s="57"/>
      <c r="G31" s="56"/>
      <c r="H31" s="57"/>
      <c r="I31" s="56"/>
      <c r="J31" s="57"/>
    </row>
    <row r="32" spans="1:10" x14ac:dyDescent="0.2">
      <c r="A32" s="302"/>
      <c r="B32" s="302"/>
      <c r="C32" s="56"/>
      <c r="D32" s="57"/>
      <c r="E32" s="56"/>
      <c r="F32" s="57"/>
      <c r="G32" s="56"/>
      <c r="H32" s="57"/>
      <c r="I32" s="56"/>
      <c r="J32" s="57"/>
    </row>
    <row r="33" spans="1:10" x14ac:dyDescent="0.2">
      <c r="A33" s="305" t="s">
        <v>244</v>
      </c>
      <c r="B33" s="305"/>
      <c r="C33" s="303">
        <f t="shared" ref="C33:J33" si="3">SUM(C28:C32)</f>
        <v>0</v>
      </c>
      <c r="D33" s="304">
        <f t="shared" si="3"/>
        <v>0</v>
      </c>
      <c r="E33" s="303">
        <f t="shared" si="3"/>
        <v>0</v>
      </c>
      <c r="F33" s="304">
        <f t="shared" si="3"/>
        <v>0</v>
      </c>
      <c r="G33" s="303">
        <f t="shared" si="3"/>
        <v>0</v>
      </c>
      <c r="H33" s="304">
        <f t="shared" si="3"/>
        <v>0</v>
      </c>
      <c r="I33" s="303">
        <f t="shared" si="3"/>
        <v>0</v>
      </c>
      <c r="J33" s="304">
        <f t="shared" si="3"/>
        <v>0</v>
      </c>
    </row>
    <row r="34" spans="1:10" ht="30" x14ac:dyDescent="0.2">
      <c r="A34" s="63" t="s">
        <v>253</v>
      </c>
      <c r="B34" s="63"/>
      <c r="C34" s="63"/>
      <c r="D34" s="63"/>
      <c r="E34" s="63"/>
      <c r="F34" s="63"/>
      <c r="G34" s="63"/>
      <c r="H34" s="63"/>
      <c r="I34" s="63"/>
      <c r="J34" s="63"/>
    </row>
    <row r="35" spans="1:10" x14ac:dyDescent="0.2">
      <c r="A35" s="302"/>
      <c r="B35" s="302"/>
      <c r="C35" s="56"/>
      <c r="D35" s="57"/>
      <c r="E35" s="56"/>
      <c r="F35" s="57"/>
      <c r="G35" s="56"/>
      <c r="H35" s="57"/>
      <c r="I35" s="56"/>
      <c r="J35" s="57"/>
    </row>
    <row r="36" spans="1:10" x14ac:dyDescent="0.2">
      <c r="A36" s="308"/>
      <c r="B36" s="308"/>
      <c r="C36" s="56"/>
      <c r="D36" s="57"/>
      <c r="E36" s="56"/>
      <c r="F36" s="57"/>
      <c r="G36" s="56"/>
      <c r="H36" s="57"/>
      <c r="I36" s="56"/>
      <c r="J36" s="57"/>
    </row>
    <row r="37" spans="1:10" x14ac:dyDescent="0.2">
      <c r="A37" s="308"/>
      <c r="B37" s="308"/>
      <c r="C37" s="56"/>
      <c r="D37" s="57"/>
      <c r="E37" s="56"/>
      <c r="F37" s="57"/>
      <c r="G37" s="56"/>
      <c r="H37" s="57"/>
      <c r="I37" s="56"/>
      <c r="J37" s="57"/>
    </row>
    <row r="38" spans="1:10" x14ac:dyDescent="0.2">
      <c r="A38" s="302"/>
      <c r="B38" s="302"/>
      <c r="C38" s="56"/>
      <c r="D38" s="57"/>
      <c r="E38" s="56"/>
      <c r="F38" s="57"/>
      <c r="G38" s="56"/>
      <c r="H38" s="57"/>
      <c r="I38" s="56"/>
      <c r="J38" s="57"/>
    </row>
    <row r="39" spans="1:10" x14ac:dyDescent="0.2">
      <c r="A39" s="302"/>
      <c r="B39" s="302"/>
      <c r="C39" s="56"/>
      <c r="D39" s="57"/>
      <c r="E39" s="56"/>
      <c r="F39" s="57"/>
      <c r="G39" s="56"/>
      <c r="H39" s="57"/>
      <c r="I39" s="56"/>
      <c r="J39" s="57"/>
    </row>
    <row r="40" spans="1:10" x14ac:dyDescent="0.2">
      <c r="A40" s="305" t="s">
        <v>245</v>
      </c>
      <c r="B40" s="305"/>
      <c r="C40" s="303">
        <f t="shared" ref="C40:J40" si="4">SUM(C35:C39)</f>
        <v>0</v>
      </c>
      <c r="D40" s="304">
        <f t="shared" si="4"/>
        <v>0</v>
      </c>
      <c r="E40" s="303">
        <f t="shared" si="4"/>
        <v>0</v>
      </c>
      <c r="F40" s="304">
        <f t="shared" si="4"/>
        <v>0</v>
      </c>
      <c r="G40" s="303">
        <f t="shared" si="4"/>
        <v>0</v>
      </c>
      <c r="H40" s="304">
        <f t="shared" si="4"/>
        <v>0</v>
      </c>
      <c r="I40" s="303">
        <f t="shared" si="4"/>
        <v>0</v>
      </c>
      <c r="J40" s="304">
        <f t="shared" si="4"/>
        <v>0</v>
      </c>
    </row>
    <row r="41" spans="1:10" ht="30" x14ac:dyDescent="0.2">
      <c r="A41" s="63" t="s">
        <v>254</v>
      </c>
      <c r="B41" s="63"/>
      <c r="C41" s="63"/>
      <c r="D41" s="63"/>
      <c r="E41" s="63"/>
      <c r="F41" s="63"/>
      <c r="G41" s="63"/>
      <c r="H41" s="63"/>
      <c r="I41" s="63"/>
      <c r="J41" s="63"/>
    </row>
    <row r="42" spans="1:10" x14ac:dyDescent="0.2">
      <c r="A42" s="302"/>
      <c r="B42" s="302"/>
      <c r="C42" s="56"/>
      <c r="D42" s="57"/>
      <c r="E42" s="56"/>
      <c r="F42" s="57"/>
      <c r="G42" s="56"/>
      <c r="H42" s="57"/>
      <c r="I42" s="56"/>
      <c r="J42" s="57"/>
    </row>
    <row r="43" spans="1:10" x14ac:dyDescent="0.2">
      <c r="A43" s="308"/>
      <c r="B43" s="308"/>
      <c r="C43" s="56"/>
      <c r="D43" s="57"/>
      <c r="E43" s="56"/>
      <c r="F43" s="57"/>
      <c r="G43" s="56"/>
      <c r="H43" s="57"/>
      <c r="I43" s="56"/>
      <c r="J43" s="57"/>
    </row>
    <row r="44" spans="1:10" x14ac:dyDescent="0.2">
      <c r="A44" s="308"/>
      <c r="B44" s="308"/>
      <c r="C44" s="56"/>
      <c r="D44" s="57"/>
      <c r="E44" s="56"/>
      <c r="F44" s="57"/>
      <c r="G44" s="56"/>
      <c r="H44" s="57"/>
      <c r="I44" s="56"/>
      <c r="J44" s="57"/>
    </row>
    <row r="45" spans="1:10" x14ac:dyDescent="0.2">
      <c r="A45" s="308"/>
      <c r="B45" s="308"/>
      <c r="C45" s="56"/>
      <c r="D45" s="57"/>
      <c r="E45" s="56"/>
      <c r="F45" s="57"/>
      <c r="G45" s="56"/>
      <c r="H45" s="57"/>
      <c r="I45" s="56"/>
      <c r="J45" s="57"/>
    </row>
    <row r="46" spans="1:10" x14ac:dyDescent="0.2">
      <c r="A46" s="308"/>
      <c r="B46" s="308"/>
      <c r="C46" s="56"/>
      <c r="D46" s="57"/>
      <c r="E46" s="56"/>
      <c r="F46" s="57"/>
      <c r="G46" s="56"/>
      <c r="H46" s="57"/>
      <c r="I46" s="56"/>
      <c r="J46" s="57"/>
    </row>
    <row r="47" spans="1:10" x14ac:dyDescent="0.2">
      <c r="A47" s="302"/>
      <c r="B47" s="302"/>
      <c r="C47" s="56"/>
      <c r="D47" s="57"/>
      <c r="E47" s="56"/>
      <c r="F47" s="57"/>
      <c r="G47" s="56"/>
      <c r="H47" s="57"/>
      <c r="I47" s="56"/>
      <c r="J47" s="57"/>
    </row>
    <row r="48" spans="1:10" x14ac:dyDescent="0.2">
      <c r="A48" s="302"/>
      <c r="B48" s="302"/>
      <c r="C48" s="56"/>
      <c r="D48" s="57"/>
      <c r="E48" s="56"/>
      <c r="F48" s="57"/>
      <c r="G48" s="56"/>
      <c r="H48" s="57"/>
      <c r="I48" s="56"/>
      <c r="J48" s="57"/>
    </row>
    <row r="49" spans="1:10" ht="15.75" thickBot="1" x14ac:dyDescent="0.25">
      <c r="A49" s="305" t="s">
        <v>246</v>
      </c>
      <c r="B49" s="305"/>
      <c r="C49" s="303">
        <f t="shared" ref="C49:J49" si="5">SUM(C42:C48)</f>
        <v>0</v>
      </c>
      <c r="D49" s="304">
        <f t="shared" si="5"/>
        <v>0</v>
      </c>
      <c r="E49" s="303">
        <f t="shared" si="5"/>
        <v>0</v>
      </c>
      <c r="F49" s="304">
        <f t="shared" si="5"/>
        <v>0</v>
      </c>
      <c r="G49" s="303">
        <f t="shared" si="5"/>
        <v>0</v>
      </c>
      <c r="H49" s="304">
        <f t="shared" si="5"/>
        <v>0</v>
      </c>
      <c r="I49" s="303">
        <f t="shared" si="5"/>
        <v>0</v>
      </c>
      <c r="J49" s="304">
        <f t="shared" si="5"/>
        <v>0</v>
      </c>
    </row>
    <row r="50" spans="1:10" x14ac:dyDescent="0.2">
      <c r="A50" s="312" t="s">
        <v>166</v>
      </c>
      <c r="B50" s="316"/>
      <c r="C50" s="314">
        <f t="shared" ref="C50:I50" si="6">SUM(C5:C49)</f>
        <v>170848</v>
      </c>
      <c r="D50" s="314">
        <f>SUM(D6:D11,D19,D26,D33,D40,D49)</f>
        <v>32192</v>
      </c>
      <c r="E50" s="314">
        <f t="shared" si="6"/>
        <v>170848</v>
      </c>
      <c r="F50" s="314">
        <f>SUM(F6:F11,F19,F26,F33,F40,F49)</f>
        <v>32192</v>
      </c>
      <c r="G50" s="314">
        <f t="shared" si="6"/>
        <v>170848</v>
      </c>
      <c r="H50" s="314">
        <f>SUM(H6:H11,H19,H26,H33,H40,H49)</f>
        <v>32192</v>
      </c>
      <c r="I50" s="314">
        <f t="shared" si="6"/>
        <v>170848</v>
      </c>
      <c r="J50" s="315">
        <f>SUM(J6:J11,J19,J26,J33,J40,J49)</f>
        <v>16096</v>
      </c>
    </row>
    <row r="51" spans="1:10" ht="45" x14ac:dyDescent="0.2">
      <c r="A51" s="313" t="s">
        <v>259</v>
      </c>
      <c r="B51" s="317"/>
      <c r="C51" s="66">
        <f t="shared" ref="C51:J51" si="7">SUM(C8:C11,C19,C26,C33,C40,C49)</f>
        <v>0</v>
      </c>
      <c r="D51" s="66">
        <f t="shared" si="7"/>
        <v>0</v>
      </c>
      <c r="E51" s="66">
        <f t="shared" si="7"/>
        <v>0</v>
      </c>
      <c r="F51" s="66">
        <f t="shared" si="7"/>
        <v>0</v>
      </c>
      <c r="G51" s="66">
        <f t="shared" si="7"/>
        <v>0</v>
      </c>
      <c r="H51" s="66">
        <f t="shared" si="7"/>
        <v>0</v>
      </c>
      <c r="I51" s="66">
        <f t="shared" si="7"/>
        <v>0</v>
      </c>
      <c r="J51" s="66">
        <f t="shared" si="7"/>
        <v>0</v>
      </c>
    </row>
  </sheetData>
  <mergeCells count="6">
    <mergeCell ref="A2:H2"/>
    <mergeCell ref="L2:O2"/>
    <mergeCell ref="I3:J3"/>
    <mergeCell ref="C3:D3"/>
    <mergeCell ref="E3:F3"/>
    <mergeCell ref="G3:H3"/>
  </mergeCells>
  <phoneticPr fontId="10" type="noConversion"/>
  <conditionalFormatting sqref="C50">
    <cfRule type="cellIs" dxfId="2" priority="3" operator="greaterThan">
      <formula>760436</formula>
    </cfRule>
  </conditionalFormatting>
  <conditionalFormatting sqref="C51:J51 E56">
    <cfRule type="cellIs" dxfId="1" priority="1" operator="greaterThan">
      <formula>60000</formula>
    </cfRule>
  </conditionalFormatting>
  <conditionalFormatting sqref="L13">
    <cfRule type="cellIs" dxfId="0" priority="2" operator="greaterThan">
      <formula>100000</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10E9820-44BD-4A97-A6CD-91002A0E73B4}">
          <x14:formula1>
            <xm:f>'UQ Research Academic Staff'!$D$5:$D$29</xm:f>
          </x14:formula1>
          <xm:sqref>M4 M9</xm:sqref>
        </x14:dataValidation>
        <x14:dataValidation type="list" allowBlank="1" showInputMessage="1" showErrorMessage="1" xr:uid="{5202DC41-8D05-4970-BC4F-9C0535359240}">
          <x14:formula1>
            <xm:f>'UQ Professional Staff'!$C$9:$C$41</xm:f>
          </x14:formula1>
          <xm:sqref>M5:M6</xm:sqref>
        </x14:dataValidation>
        <x14:dataValidation type="list" allowBlank="1" showInputMessage="1" showErrorMessage="1" xr:uid="{34C9B802-7BB9-42A7-B314-6E9D9A5FAFD6}">
          <x14:formula1>
            <xm:f>'Lists '!$A$2:$A$4</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E9669-C8E5-4D9F-90E8-163D77AC3534}">
  <dimension ref="A1:L44"/>
  <sheetViews>
    <sheetView zoomScale="70" zoomScaleNormal="70" workbookViewId="0">
      <selection activeCell="I7" sqref="I7"/>
    </sheetView>
  </sheetViews>
  <sheetFormatPr defaultColWidth="9.140625" defaultRowHeight="15" x14ac:dyDescent="0.25"/>
  <cols>
    <col min="1" max="1" width="5" style="320" customWidth="1"/>
    <col min="2" max="2" width="12.28515625" style="320" customWidth="1"/>
    <col min="3" max="3" width="9.140625" style="324"/>
    <col min="4" max="4" width="25" style="324" customWidth="1"/>
    <col min="5" max="5" width="23.85546875" style="324" customWidth="1"/>
    <col min="6" max="6" width="24.140625" style="324" customWidth="1"/>
    <col min="7" max="7" width="21.85546875" style="324" bestFit="1" customWidth="1"/>
    <col min="8" max="8" width="22.42578125" style="324" bestFit="1" customWidth="1"/>
    <col min="9" max="9" width="20.42578125" style="324" bestFit="1" customWidth="1"/>
    <col min="10" max="10" width="21.85546875" style="324" customWidth="1"/>
    <col min="11" max="11" width="22.42578125" style="324" customWidth="1"/>
    <col min="12" max="12" width="20.42578125" style="324" customWidth="1"/>
    <col min="13" max="13" width="21.85546875" style="320" customWidth="1"/>
    <col min="14" max="14" width="22.42578125" style="320" customWidth="1"/>
    <col min="15" max="15" width="20.42578125" style="320" customWidth="1"/>
    <col min="16" max="16384" width="9.140625" style="320"/>
  </cols>
  <sheetData>
    <row r="1" spans="1:12" x14ac:dyDescent="0.25">
      <c r="C1" s="384" t="s">
        <v>264</v>
      </c>
      <c r="D1" s="384"/>
      <c r="E1" s="384"/>
      <c r="F1" s="384"/>
      <c r="G1" s="322"/>
      <c r="H1" s="322"/>
      <c r="I1" s="322"/>
      <c r="J1" s="322"/>
      <c r="K1" s="321"/>
      <c r="L1" s="321"/>
    </row>
    <row r="2" spans="1:12" ht="105" customHeight="1" x14ac:dyDescent="0.25">
      <c r="C2" s="385" t="s">
        <v>265</v>
      </c>
      <c r="D2" s="385"/>
      <c r="E2" s="385"/>
      <c r="F2" s="385"/>
      <c r="K2" s="325"/>
      <c r="L2" s="325"/>
    </row>
    <row r="3" spans="1:12" ht="54.75" customHeight="1" x14ac:dyDescent="0.25">
      <c r="C3" s="386" t="s">
        <v>261</v>
      </c>
      <c r="D3" s="386"/>
      <c r="E3" s="386"/>
      <c r="F3" s="386"/>
      <c r="G3" s="326"/>
      <c r="H3" s="326"/>
      <c r="I3" s="326"/>
      <c r="J3" s="326"/>
      <c r="K3" s="323"/>
      <c r="L3" s="323"/>
    </row>
    <row r="4" spans="1:12" ht="15.75" thickBot="1" x14ac:dyDescent="0.3"/>
    <row r="5" spans="1:12" ht="48.75" customHeight="1" thickBot="1" x14ac:dyDescent="0.3">
      <c r="A5" s="327"/>
      <c r="B5" s="332" t="s">
        <v>270</v>
      </c>
      <c r="C5" s="332" t="s">
        <v>269</v>
      </c>
      <c r="D5" s="332" t="s">
        <v>262</v>
      </c>
      <c r="E5" s="335" t="s">
        <v>263</v>
      </c>
      <c r="F5" s="333" t="s">
        <v>271</v>
      </c>
      <c r="G5" s="333" t="s">
        <v>272</v>
      </c>
      <c r="H5" s="320"/>
      <c r="I5" s="320"/>
      <c r="J5" s="320"/>
      <c r="K5" s="320"/>
      <c r="L5" s="320"/>
    </row>
    <row r="6" spans="1:12" ht="15.75" thickBot="1" x14ac:dyDescent="0.3">
      <c r="A6" s="327"/>
      <c r="B6" s="362" t="s">
        <v>26</v>
      </c>
      <c r="C6" s="367" t="s">
        <v>170</v>
      </c>
      <c r="D6" s="344">
        <f>'UQ Research Academic Staff'!H5</f>
        <v>277243.71664162667</v>
      </c>
      <c r="E6" s="345">
        <v>242783</v>
      </c>
      <c r="F6" s="368">
        <f>D6-E6</f>
        <v>34460.71664162667</v>
      </c>
      <c r="G6" s="346">
        <f>IF(D6-E6&lt;0,0,D6-E6)</f>
        <v>34460.71664162667</v>
      </c>
      <c r="H6" s="320"/>
      <c r="I6" s="320"/>
      <c r="J6" s="320"/>
      <c r="K6" s="320"/>
      <c r="L6" s="320"/>
    </row>
    <row r="7" spans="1:12" ht="15.75" thickBot="1" x14ac:dyDescent="0.3">
      <c r="A7" s="327"/>
      <c r="B7" s="361" t="s">
        <v>26</v>
      </c>
      <c r="C7" s="369" t="s">
        <v>172</v>
      </c>
      <c r="D7" s="341">
        <f>'UQ Research Academic Staff'!H6</f>
        <v>237116.33889346011</v>
      </c>
      <c r="E7" s="340">
        <v>242783</v>
      </c>
      <c r="F7" s="370">
        <f t="shared" ref="F7:F10" si="0">D7-E7</f>
        <v>-5666.6611065398902</v>
      </c>
      <c r="G7" s="355">
        <f t="shared" ref="G7:G25" si="1">IF(D7-E7&lt;0,0,D7-E7)</f>
        <v>0</v>
      </c>
      <c r="H7" s="320"/>
      <c r="I7" s="320"/>
      <c r="J7" s="320"/>
      <c r="K7" s="320"/>
      <c r="L7" s="320"/>
    </row>
    <row r="8" spans="1:12" ht="15.75" thickBot="1" x14ac:dyDescent="0.3">
      <c r="A8" s="327"/>
      <c r="B8" s="361" t="s">
        <v>26</v>
      </c>
      <c r="C8" s="369" t="s">
        <v>174</v>
      </c>
      <c r="D8" s="341">
        <f>'UQ Research Academic Staff'!H7</f>
        <v>229820.56288294159</v>
      </c>
      <c r="E8" s="340">
        <v>242783</v>
      </c>
      <c r="F8" s="370">
        <f t="shared" si="0"/>
        <v>-12962.437117058405</v>
      </c>
      <c r="G8" s="355">
        <f t="shared" si="1"/>
        <v>0</v>
      </c>
      <c r="H8" s="320"/>
      <c r="I8" s="320"/>
      <c r="J8" s="320"/>
      <c r="K8" s="320"/>
      <c r="L8" s="320"/>
    </row>
    <row r="9" spans="1:12" ht="15.75" thickBot="1" x14ac:dyDescent="0.3">
      <c r="A9" s="327"/>
      <c r="B9" s="361" t="s">
        <v>26</v>
      </c>
      <c r="C9" s="369" t="s">
        <v>175</v>
      </c>
      <c r="D9" s="341">
        <f>'UQ Research Academic Staff'!H8</f>
        <v>222523.91588625926</v>
      </c>
      <c r="E9" s="340">
        <v>242783</v>
      </c>
      <c r="F9" s="370">
        <f t="shared" si="0"/>
        <v>-20259.084113740741</v>
      </c>
      <c r="G9" s="355">
        <f t="shared" si="1"/>
        <v>0</v>
      </c>
      <c r="H9" s="320"/>
      <c r="I9" s="320"/>
      <c r="J9" s="320"/>
      <c r="K9" s="320"/>
      <c r="L9" s="320"/>
    </row>
    <row r="10" spans="1:12" ht="15.75" thickBot="1" x14ac:dyDescent="0.3">
      <c r="A10" s="327"/>
      <c r="B10" s="371" t="s">
        <v>26</v>
      </c>
      <c r="C10" s="372" t="s">
        <v>176</v>
      </c>
      <c r="D10" s="341">
        <f>'UQ Research Academic Staff'!H9</f>
        <v>215228.17154796488</v>
      </c>
      <c r="E10" s="347">
        <v>242783</v>
      </c>
      <c r="F10" s="373">
        <f t="shared" si="0"/>
        <v>-27554.828452035115</v>
      </c>
      <c r="G10" s="355">
        <f t="shared" si="1"/>
        <v>0</v>
      </c>
      <c r="H10" s="320"/>
      <c r="I10" s="320"/>
      <c r="J10" s="320"/>
      <c r="K10" s="320"/>
      <c r="L10" s="320"/>
    </row>
    <row r="11" spans="1:12" ht="15.75" thickBot="1" x14ac:dyDescent="0.3">
      <c r="A11" s="328"/>
      <c r="B11" s="362" t="s">
        <v>25</v>
      </c>
      <c r="C11" s="358" t="s">
        <v>178</v>
      </c>
      <c r="D11" s="351">
        <f>'UQ Research Academic Staff'!H10</f>
        <v>206108.43965773267</v>
      </c>
      <c r="E11" s="352">
        <v>206818</v>
      </c>
      <c r="F11" s="374">
        <f>D11-E11</f>
        <v>-709.56034226733027</v>
      </c>
      <c r="G11" s="353">
        <f t="shared" si="1"/>
        <v>0</v>
      </c>
      <c r="H11" s="320"/>
      <c r="I11" s="320"/>
      <c r="J11" s="320"/>
      <c r="K11" s="320"/>
      <c r="L11" s="320"/>
    </row>
    <row r="12" spans="1:12" ht="15.75" thickBot="1" x14ac:dyDescent="0.3">
      <c r="A12" s="328"/>
      <c r="B12" s="361" t="s">
        <v>25</v>
      </c>
      <c r="C12" s="359" t="s">
        <v>180</v>
      </c>
      <c r="D12" s="342">
        <f>'UQ Research Academic Staff'!H11</f>
        <v>200637.52218531576</v>
      </c>
      <c r="E12" s="336">
        <v>206818</v>
      </c>
      <c r="F12" s="375">
        <f t="shared" ref="F12:F25" si="2">D12-E12</f>
        <v>-6180.4778146842436</v>
      </c>
      <c r="G12" s="353">
        <f t="shared" si="1"/>
        <v>0</v>
      </c>
      <c r="H12" s="320"/>
      <c r="I12" s="320"/>
      <c r="J12" s="320"/>
      <c r="K12" s="320"/>
      <c r="L12" s="320"/>
    </row>
    <row r="13" spans="1:12" ht="15.75" thickBot="1" x14ac:dyDescent="0.3">
      <c r="A13" s="328"/>
      <c r="B13" s="361" t="s">
        <v>25</v>
      </c>
      <c r="C13" s="359" t="s">
        <v>181</v>
      </c>
      <c r="D13" s="342">
        <f>'UQ Research Academic Staff'!H12</f>
        <v>195166.54136845047</v>
      </c>
      <c r="E13" s="336">
        <v>206818</v>
      </c>
      <c r="F13" s="375">
        <f t="shared" si="2"/>
        <v>-11651.458631549525</v>
      </c>
      <c r="G13" s="353">
        <f t="shared" si="1"/>
        <v>0</v>
      </c>
      <c r="H13" s="320"/>
      <c r="I13" s="320"/>
      <c r="J13" s="320"/>
      <c r="K13" s="320"/>
      <c r="L13" s="320"/>
    </row>
    <row r="14" spans="1:12" ht="15.75" thickBot="1" x14ac:dyDescent="0.3">
      <c r="A14" s="328"/>
      <c r="B14" s="361" t="s">
        <v>25</v>
      </c>
      <c r="C14" s="359" t="s">
        <v>182</v>
      </c>
      <c r="D14" s="342">
        <f>'UQ Research Academic Staff'!H13</f>
        <v>189692.88424864563</v>
      </c>
      <c r="E14" s="336">
        <v>206818</v>
      </c>
      <c r="F14" s="375">
        <f t="shared" si="2"/>
        <v>-17125.115751354373</v>
      </c>
      <c r="G14" s="353">
        <f t="shared" si="1"/>
        <v>0</v>
      </c>
      <c r="H14" s="320"/>
      <c r="I14" s="320"/>
      <c r="J14" s="320"/>
      <c r="K14" s="320"/>
      <c r="L14" s="320"/>
    </row>
    <row r="15" spans="1:12" ht="15.75" thickBot="1" x14ac:dyDescent="0.3">
      <c r="A15" s="328"/>
      <c r="B15" s="361" t="s">
        <v>25</v>
      </c>
      <c r="C15" s="359" t="s">
        <v>183</v>
      </c>
      <c r="D15" s="342">
        <f>'UQ Research Academic Staff'!H14</f>
        <v>184221.95094011666</v>
      </c>
      <c r="E15" s="336">
        <v>206818</v>
      </c>
      <c r="F15" s="375">
        <f t="shared" si="2"/>
        <v>-22596.049059883342</v>
      </c>
      <c r="G15" s="353">
        <f t="shared" si="1"/>
        <v>0</v>
      </c>
      <c r="H15" s="320"/>
      <c r="I15" s="320"/>
      <c r="J15" s="320"/>
      <c r="K15" s="320"/>
      <c r="L15" s="320"/>
    </row>
    <row r="16" spans="1:12" ht="15.75" thickBot="1" x14ac:dyDescent="0.3">
      <c r="A16" s="328"/>
      <c r="B16" s="371" t="s">
        <v>25</v>
      </c>
      <c r="C16" s="360" t="s">
        <v>184</v>
      </c>
      <c r="D16" s="342">
        <f>'UQ Research Academic Staff'!H15</f>
        <v>178749.25982314802</v>
      </c>
      <c r="E16" s="354">
        <v>206818</v>
      </c>
      <c r="F16" s="376">
        <f t="shared" si="2"/>
        <v>-28068.740176851978</v>
      </c>
      <c r="G16" s="353">
        <f t="shared" si="1"/>
        <v>0</v>
      </c>
      <c r="H16" s="320"/>
      <c r="I16" s="320"/>
      <c r="J16" s="320"/>
      <c r="K16" s="320"/>
      <c r="L16" s="320"/>
    </row>
    <row r="17" spans="1:12" ht="15.75" thickBot="1" x14ac:dyDescent="0.3">
      <c r="A17" s="328"/>
      <c r="B17" s="361" t="s">
        <v>24</v>
      </c>
      <c r="C17" s="348" t="s">
        <v>186</v>
      </c>
      <c r="D17" s="349">
        <f>'UQ Research Academic Staff'!H16</f>
        <v>173277.47136456729</v>
      </c>
      <c r="E17" s="350">
        <v>170848</v>
      </c>
      <c r="F17" s="377">
        <f t="shared" si="2"/>
        <v>2429.4713645672891</v>
      </c>
      <c r="G17" s="356">
        <f t="shared" si="1"/>
        <v>2429.4713645672891</v>
      </c>
      <c r="H17" s="320"/>
      <c r="I17" s="320"/>
      <c r="J17" s="320"/>
      <c r="K17" s="320"/>
      <c r="L17" s="320"/>
    </row>
    <row r="18" spans="1:12" ht="15.75" thickBot="1" x14ac:dyDescent="0.3">
      <c r="A18" s="328"/>
      <c r="B18" s="361" t="s">
        <v>24</v>
      </c>
      <c r="C18" s="329" t="s">
        <v>187</v>
      </c>
      <c r="D18" s="343">
        <f>'UQ Research Academic Staff'!H17</f>
        <v>167805.52454486594</v>
      </c>
      <c r="E18" s="337">
        <v>170848</v>
      </c>
      <c r="F18" s="377">
        <f t="shared" si="2"/>
        <v>-3042.4754551340593</v>
      </c>
      <c r="G18" s="356">
        <f t="shared" si="1"/>
        <v>0</v>
      </c>
      <c r="H18" s="320"/>
      <c r="I18" s="320"/>
      <c r="J18" s="320"/>
      <c r="K18" s="320"/>
      <c r="L18" s="320"/>
    </row>
    <row r="19" spans="1:12" ht="15.75" thickBot="1" x14ac:dyDescent="0.3">
      <c r="A19" s="328"/>
      <c r="B19" s="361" t="s">
        <v>24</v>
      </c>
      <c r="C19" s="329" t="s">
        <v>188</v>
      </c>
      <c r="D19" s="343">
        <f>'UQ Research Academic Staff'!H18</f>
        <v>162333.76775850938</v>
      </c>
      <c r="E19" s="337">
        <v>170848</v>
      </c>
      <c r="F19" s="377">
        <f t="shared" si="2"/>
        <v>-8514.232241490623</v>
      </c>
      <c r="G19" s="356">
        <f t="shared" si="1"/>
        <v>0</v>
      </c>
      <c r="H19" s="320"/>
      <c r="I19" s="320"/>
      <c r="J19" s="320"/>
      <c r="K19" s="320"/>
      <c r="L19" s="320"/>
    </row>
    <row r="20" spans="1:12" ht="15.75" thickBot="1" x14ac:dyDescent="0.3">
      <c r="A20" s="328"/>
      <c r="B20" s="361" t="s">
        <v>24</v>
      </c>
      <c r="C20" s="329" t="s">
        <v>189</v>
      </c>
      <c r="D20" s="343">
        <f>'UQ Research Academic Staff'!H19</f>
        <v>156861.91595548036</v>
      </c>
      <c r="E20" s="337">
        <v>170848</v>
      </c>
      <c r="F20" s="377">
        <f t="shared" si="2"/>
        <v>-13986.084044519637</v>
      </c>
      <c r="G20" s="356">
        <f t="shared" si="1"/>
        <v>0</v>
      </c>
      <c r="H20" s="320"/>
      <c r="I20" s="320"/>
      <c r="J20" s="320"/>
      <c r="K20" s="320"/>
      <c r="L20" s="320"/>
    </row>
    <row r="21" spans="1:12" ht="15.75" thickBot="1" x14ac:dyDescent="0.3">
      <c r="A21" s="328"/>
      <c r="B21" s="361" t="s">
        <v>24</v>
      </c>
      <c r="C21" s="329" t="s">
        <v>190</v>
      </c>
      <c r="D21" s="343">
        <f>'UQ Research Academic Staff'!H20</f>
        <v>151390.03248022724</v>
      </c>
      <c r="E21" s="337">
        <v>170848</v>
      </c>
      <c r="F21" s="377">
        <f t="shared" si="2"/>
        <v>-19457.967519772763</v>
      </c>
      <c r="G21" s="356">
        <f t="shared" si="1"/>
        <v>0</v>
      </c>
      <c r="H21" s="320"/>
      <c r="I21" s="320"/>
      <c r="J21" s="320"/>
      <c r="K21" s="320"/>
      <c r="L21" s="320"/>
    </row>
    <row r="22" spans="1:12" ht="15.75" thickBot="1" x14ac:dyDescent="0.3">
      <c r="A22" s="328"/>
      <c r="B22" s="361" t="s">
        <v>24</v>
      </c>
      <c r="C22" s="329" t="s">
        <v>191</v>
      </c>
      <c r="D22" s="343">
        <f>'UQ Research Academic Staff'!H21</f>
        <v>145918.27569387064</v>
      </c>
      <c r="E22" s="337">
        <v>170848</v>
      </c>
      <c r="F22" s="377">
        <f t="shared" si="2"/>
        <v>-24929.724306129356</v>
      </c>
      <c r="G22" s="356">
        <f t="shared" si="1"/>
        <v>0</v>
      </c>
      <c r="H22" s="320"/>
      <c r="I22" s="320"/>
      <c r="J22" s="320"/>
      <c r="K22" s="320"/>
      <c r="L22" s="320"/>
    </row>
    <row r="23" spans="1:12" ht="15.75" thickBot="1" x14ac:dyDescent="0.3">
      <c r="A23" s="328"/>
      <c r="B23" s="361" t="s">
        <v>24</v>
      </c>
      <c r="C23" s="330" t="s">
        <v>192</v>
      </c>
      <c r="D23" s="334">
        <f>'UQ Research Academic Staff'!H22</f>
        <v>138728.27611738606</v>
      </c>
      <c r="E23" s="338">
        <v>170848</v>
      </c>
      <c r="F23" s="378">
        <f t="shared" si="2"/>
        <v>-32119.723882613936</v>
      </c>
      <c r="G23" s="357">
        <f t="shared" si="1"/>
        <v>0</v>
      </c>
      <c r="H23" s="320"/>
      <c r="I23" s="320"/>
      <c r="J23" s="320"/>
      <c r="K23" s="320"/>
      <c r="L23" s="320"/>
    </row>
    <row r="24" spans="1:12" ht="15.75" thickBot="1" x14ac:dyDescent="0.3">
      <c r="A24" s="328"/>
      <c r="B24" s="361" t="s">
        <v>24</v>
      </c>
      <c r="C24" s="330" t="s">
        <v>193</v>
      </c>
      <c r="D24" s="334">
        <f>'UQ Research Academic Staff'!H23</f>
        <v>134165.78737551515</v>
      </c>
      <c r="E24" s="338">
        <v>170848</v>
      </c>
      <c r="F24" s="378">
        <f t="shared" si="2"/>
        <v>-36682.212624484848</v>
      </c>
      <c r="G24" s="357">
        <f t="shared" si="1"/>
        <v>0</v>
      </c>
      <c r="H24" s="320"/>
      <c r="I24" s="320"/>
      <c r="J24" s="320"/>
      <c r="K24" s="320"/>
      <c r="L24" s="320"/>
    </row>
    <row r="25" spans="1:12" ht="15.75" thickBot="1" x14ac:dyDescent="0.3">
      <c r="A25" s="328"/>
      <c r="B25" s="371" t="s">
        <v>24</v>
      </c>
      <c r="C25" s="331" t="s">
        <v>194</v>
      </c>
      <c r="D25" s="334">
        <f>'UQ Research Academic Staff'!H24</f>
        <v>129601.79421975749</v>
      </c>
      <c r="E25" s="339">
        <v>170848</v>
      </c>
      <c r="F25" s="378">
        <f t="shared" si="2"/>
        <v>-41246.205780242512</v>
      </c>
      <c r="G25" s="357">
        <f t="shared" si="1"/>
        <v>0</v>
      </c>
      <c r="H25" s="320"/>
      <c r="I25" s="320"/>
      <c r="J25" s="320"/>
      <c r="K25" s="320"/>
      <c r="L25" s="320"/>
    </row>
    <row r="29" spans="1:12" x14ac:dyDescent="0.25">
      <c r="G29" s="320"/>
      <c r="H29" s="320"/>
      <c r="I29" s="320"/>
    </row>
    <row r="30" spans="1:12" x14ac:dyDescent="0.25">
      <c r="G30" s="320"/>
      <c r="H30" s="320"/>
      <c r="I30" s="320"/>
    </row>
    <row r="31" spans="1:12" x14ac:dyDescent="0.25">
      <c r="G31" s="320"/>
      <c r="H31" s="320"/>
      <c r="I31" s="320"/>
    </row>
    <row r="32" spans="1:12" x14ac:dyDescent="0.25">
      <c r="G32" s="320"/>
      <c r="H32" s="320"/>
      <c r="I32" s="320"/>
    </row>
    <row r="33" spans="7:9" x14ac:dyDescent="0.25">
      <c r="G33" s="320"/>
      <c r="H33" s="320"/>
      <c r="I33" s="320"/>
    </row>
    <row r="34" spans="7:9" x14ac:dyDescent="0.25">
      <c r="G34" s="320"/>
      <c r="H34" s="320"/>
      <c r="I34" s="320"/>
    </row>
    <row r="35" spans="7:9" x14ac:dyDescent="0.25">
      <c r="G35" s="320"/>
      <c r="H35" s="320"/>
      <c r="I35" s="320"/>
    </row>
    <row r="36" spans="7:9" x14ac:dyDescent="0.25">
      <c r="G36" s="320"/>
      <c r="H36" s="320"/>
      <c r="I36" s="320"/>
    </row>
    <row r="37" spans="7:9" x14ac:dyDescent="0.25">
      <c r="G37" s="320"/>
      <c r="H37" s="320"/>
      <c r="I37" s="320"/>
    </row>
    <row r="38" spans="7:9" x14ac:dyDescent="0.25">
      <c r="G38" s="320"/>
      <c r="H38" s="320"/>
      <c r="I38" s="320"/>
    </row>
    <row r="39" spans="7:9" x14ac:dyDescent="0.25">
      <c r="G39" s="320"/>
      <c r="H39" s="320"/>
      <c r="I39" s="320"/>
    </row>
    <row r="40" spans="7:9" x14ac:dyDescent="0.25">
      <c r="G40" s="320"/>
      <c r="H40" s="320"/>
      <c r="I40" s="320"/>
    </row>
    <row r="41" spans="7:9" x14ac:dyDescent="0.25">
      <c r="G41" s="320"/>
      <c r="H41" s="320"/>
      <c r="I41" s="320"/>
    </row>
    <row r="42" spans="7:9" x14ac:dyDescent="0.25">
      <c r="G42" s="320"/>
      <c r="H42" s="320"/>
      <c r="I42" s="320"/>
    </row>
    <row r="43" spans="7:9" x14ac:dyDescent="0.25">
      <c r="G43" s="320"/>
      <c r="H43" s="320"/>
      <c r="I43" s="320"/>
    </row>
    <row r="44" spans="7:9" x14ac:dyDescent="0.25">
      <c r="G44" s="320"/>
      <c r="H44" s="320"/>
      <c r="I44" s="320"/>
    </row>
  </sheetData>
  <mergeCells count="3">
    <mergeCell ref="C1:F1"/>
    <mergeCell ref="C2:F2"/>
    <mergeCell ref="C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showGridLines="0" zoomScale="76" zoomScaleNormal="85" workbookViewId="0">
      <pane ySplit="6" topLeftCell="A7" activePane="bottomLeft" state="frozen"/>
      <selection activeCell="H23" sqref="H23"/>
      <selection pane="bottomLeft" activeCell="K26" sqref="K26"/>
    </sheetView>
  </sheetViews>
  <sheetFormatPr defaultColWidth="17.140625" defaultRowHeight="12.75" x14ac:dyDescent="0.2"/>
  <cols>
    <col min="1" max="1" width="3.5703125" style="67" customWidth="1"/>
    <col min="2" max="2" width="17.140625" style="152"/>
    <col min="3" max="3" width="45.42578125" style="67" customWidth="1"/>
    <col min="4" max="4" width="13.5703125" style="67" customWidth="1"/>
    <col min="5" max="5" width="17.140625" style="67"/>
    <col min="6" max="6" width="10.140625" style="67" customWidth="1"/>
    <col min="7" max="7" width="4.85546875" style="73" customWidth="1"/>
    <col min="8" max="8" width="17.140625" style="73"/>
    <col min="9" max="9" width="17.140625" style="69"/>
    <col min="10" max="16384" width="17.140625" style="67"/>
  </cols>
  <sheetData>
    <row r="1" spans="1:11" ht="45" customHeight="1" x14ac:dyDescent="0.2">
      <c r="B1" s="387" t="s">
        <v>33</v>
      </c>
      <c r="C1" s="387"/>
      <c r="D1" s="387"/>
      <c r="E1" s="387"/>
      <c r="F1" s="387"/>
      <c r="G1" s="387"/>
      <c r="H1" s="387"/>
    </row>
    <row r="2" spans="1:11" s="75" customFormat="1" ht="24" customHeight="1" x14ac:dyDescent="0.2">
      <c r="A2" s="67"/>
      <c r="B2" s="67"/>
      <c r="C2" s="70" t="s">
        <v>167</v>
      </c>
      <c r="D2" s="71"/>
      <c r="E2" s="71"/>
      <c r="F2" s="72">
        <v>1</v>
      </c>
      <c r="G2" s="73"/>
      <c r="H2" s="74"/>
    </row>
    <row r="3" spans="1:11" s="75" customFormat="1" ht="6" customHeight="1" thickBot="1" x14ac:dyDescent="0.25">
      <c r="A3" s="67"/>
      <c r="B3" s="67"/>
      <c r="C3" s="67"/>
      <c r="D3" s="67"/>
      <c r="E3" s="67"/>
      <c r="F3" s="76"/>
      <c r="G3" s="77"/>
      <c r="H3" s="74"/>
      <c r="I3" s="78"/>
    </row>
    <row r="4" spans="1:11" ht="51.75" thickBot="1" x14ac:dyDescent="0.25">
      <c r="A4" s="79"/>
      <c r="B4" s="80" t="s">
        <v>6</v>
      </c>
      <c r="C4" s="81" t="s">
        <v>7</v>
      </c>
      <c r="D4" s="82"/>
      <c r="E4" s="82" t="s">
        <v>168</v>
      </c>
      <c r="F4" s="388" t="s">
        <v>8</v>
      </c>
      <c r="G4" s="389"/>
      <c r="H4" s="83" t="s">
        <v>266</v>
      </c>
    </row>
    <row r="5" spans="1:11" s="79" customFormat="1" ht="21.95" customHeight="1" thickBot="1" x14ac:dyDescent="0.25">
      <c r="B5" s="84" t="s">
        <v>0</v>
      </c>
      <c r="C5" s="85" t="s">
        <v>169</v>
      </c>
      <c r="D5" s="86" t="s">
        <v>170</v>
      </c>
      <c r="E5" s="87" t="s">
        <v>49</v>
      </c>
      <c r="F5" s="390" t="s">
        <v>5</v>
      </c>
      <c r="G5" s="391"/>
      <c r="H5" s="88">
        <v>277243.71664162667</v>
      </c>
    </row>
    <row r="6" spans="1:11" s="79" customFormat="1" ht="21.95" customHeight="1" x14ac:dyDescent="0.2">
      <c r="B6" s="392" t="s">
        <v>1</v>
      </c>
      <c r="C6" s="89" t="s">
        <v>171</v>
      </c>
      <c r="D6" s="90" t="s">
        <v>172</v>
      </c>
      <c r="E6" s="91" t="s">
        <v>50</v>
      </c>
      <c r="F6" s="395" t="s">
        <v>10</v>
      </c>
      <c r="G6" s="396"/>
      <c r="H6" s="92">
        <v>237116.33889346011</v>
      </c>
    </row>
    <row r="7" spans="1:11" ht="21.95" customHeight="1" x14ac:dyDescent="0.2">
      <c r="B7" s="393"/>
      <c r="C7" s="93" t="s">
        <v>173</v>
      </c>
      <c r="D7" s="93" t="s">
        <v>174</v>
      </c>
      <c r="E7" s="94" t="s">
        <v>51</v>
      </c>
      <c r="F7" s="397" t="s">
        <v>11</v>
      </c>
      <c r="G7" s="398"/>
      <c r="H7" s="95">
        <v>229820.56288294159</v>
      </c>
      <c r="I7" s="96"/>
      <c r="J7" s="2"/>
      <c r="K7" s="97"/>
    </row>
    <row r="8" spans="1:11" ht="21.95" customHeight="1" x14ac:dyDescent="0.2">
      <c r="B8" s="393"/>
      <c r="C8" s="98"/>
      <c r="D8" s="98" t="s">
        <v>175</v>
      </c>
      <c r="E8" s="94" t="s">
        <v>52</v>
      </c>
      <c r="F8" s="397" t="s">
        <v>12</v>
      </c>
      <c r="G8" s="398"/>
      <c r="H8" s="95">
        <v>222523.91588625926</v>
      </c>
      <c r="I8" s="99"/>
      <c r="J8" s="2"/>
      <c r="K8" s="97"/>
    </row>
    <row r="9" spans="1:11" ht="21.95" customHeight="1" thickBot="1" x14ac:dyDescent="0.25">
      <c r="B9" s="394"/>
      <c r="C9" s="100"/>
      <c r="D9" s="101" t="s">
        <v>176</v>
      </c>
      <c r="E9" s="102" t="s">
        <v>53</v>
      </c>
      <c r="F9" s="399" t="s">
        <v>5</v>
      </c>
      <c r="G9" s="400"/>
      <c r="H9" s="103">
        <v>215228.17154796488</v>
      </c>
      <c r="I9" s="99"/>
      <c r="J9" s="2"/>
      <c r="K9" s="97"/>
    </row>
    <row r="10" spans="1:11" ht="21.95" customHeight="1" x14ac:dyDescent="0.2">
      <c r="B10" s="411" t="s">
        <v>2</v>
      </c>
      <c r="C10" s="104" t="s">
        <v>177</v>
      </c>
      <c r="D10" s="104" t="s">
        <v>178</v>
      </c>
      <c r="E10" s="105" t="s">
        <v>54</v>
      </c>
      <c r="F10" s="414" t="s">
        <v>13</v>
      </c>
      <c r="G10" s="415"/>
      <c r="H10" s="106">
        <v>206108.43965773267</v>
      </c>
      <c r="I10" s="99"/>
      <c r="J10" s="2"/>
      <c r="K10" s="97"/>
    </row>
    <row r="11" spans="1:11" ht="21.95" customHeight="1" x14ac:dyDescent="0.2">
      <c r="B11" s="412"/>
      <c r="C11" s="107" t="s">
        <v>179</v>
      </c>
      <c r="D11" s="108" t="s">
        <v>180</v>
      </c>
      <c r="E11" s="109" t="s">
        <v>55</v>
      </c>
      <c r="F11" s="401" t="s">
        <v>14</v>
      </c>
      <c r="G11" s="402"/>
      <c r="H11" s="110">
        <v>200637.52218531576</v>
      </c>
      <c r="I11" s="99"/>
      <c r="J11" s="2"/>
      <c r="K11" s="97"/>
    </row>
    <row r="12" spans="1:11" ht="21.95" customHeight="1" x14ac:dyDescent="0.2">
      <c r="B12" s="412"/>
      <c r="C12" s="111"/>
      <c r="D12" s="111" t="s">
        <v>181</v>
      </c>
      <c r="E12" s="112" t="s">
        <v>56</v>
      </c>
      <c r="F12" s="401" t="s">
        <v>10</v>
      </c>
      <c r="G12" s="402"/>
      <c r="H12" s="110">
        <v>195166.54136845047</v>
      </c>
      <c r="I12" s="99"/>
      <c r="J12" s="2"/>
      <c r="K12" s="97"/>
    </row>
    <row r="13" spans="1:11" ht="21.95" customHeight="1" x14ac:dyDescent="0.2">
      <c r="B13" s="412"/>
      <c r="C13" s="111"/>
      <c r="D13" s="111" t="s">
        <v>182</v>
      </c>
      <c r="E13" s="113" t="s">
        <v>57</v>
      </c>
      <c r="F13" s="401" t="s">
        <v>11</v>
      </c>
      <c r="G13" s="402"/>
      <c r="H13" s="110">
        <v>189692.88424864563</v>
      </c>
      <c r="I13" s="99"/>
      <c r="J13" s="2"/>
      <c r="K13" s="97"/>
    </row>
    <row r="14" spans="1:11" ht="21.95" customHeight="1" x14ac:dyDescent="0.2">
      <c r="B14" s="412"/>
      <c r="C14" s="111"/>
      <c r="D14" s="114" t="s">
        <v>183</v>
      </c>
      <c r="E14" s="109" t="s">
        <v>58</v>
      </c>
      <c r="F14" s="401" t="s">
        <v>12</v>
      </c>
      <c r="G14" s="402"/>
      <c r="H14" s="110">
        <v>184221.95094011666</v>
      </c>
      <c r="I14" s="99"/>
      <c r="J14" s="2"/>
      <c r="K14" s="97"/>
    </row>
    <row r="15" spans="1:11" ht="21.95" customHeight="1" thickBot="1" x14ac:dyDescent="0.25">
      <c r="B15" s="413"/>
      <c r="C15" s="115"/>
      <c r="D15" s="116" t="s">
        <v>184</v>
      </c>
      <c r="E15" s="117" t="s">
        <v>59</v>
      </c>
      <c r="F15" s="403" t="s">
        <v>5</v>
      </c>
      <c r="G15" s="404"/>
      <c r="H15" s="110">
        <v>178749.25982314802</v>
      </c>
      <c r="I15" s="99"/>
      <c r="J15" s="2"/>
      <c r="K15" s="97"/>
    </row>
    <row r="16" spans="1:11" ht="21.95" customHeight="1" x14ac:dyDescent="0.2">
      <c r="B16" s="405" t="s">
        <v>3</v>
      </c>
      <c r="C16" s="118" t="s">
        <v>185</v>
      </c>
      <c r="D16" s="119" t="s">
        <v>186</v>
      </c>
      <c r="E16" s="120" t="s">
        <v>60</v>
      </c>
      <c r="F16" s="408" t="s">
        <v>34</v>
      </c>
      <c r="G16" s="121" t="s">
        <v>13</v>
      </c>
      <c r="H16" s="122">
        <v>173277.47136456729</v>
      </c>
      <c r="I16" s="99"/>
      <c r="J16" s="2"/>
      <c r="K16" s="97"/>
    </row>
    <row r="17" spans="2:11" ht="21.95" customHeight="1" x14ac:dyDescent="0.2">
      <c r="B17" s="406"/>
      <c r="C17" s="123" t="s">
        <v>15</v>
      </c>
      <c r="D17" s="124" t="s">
        <v>187</v>
      </c>
      <c r="E17" s="125" t="s">
        <v>61</v>
      </c>
      <c r="F17" s="409"/>
      <c r="G17" s="126" t="s">
        <v>14</v>
      </c>
      <c r="H17" s="127">
        <v>167805.52454486594</v>
      </c>
      <c r="I17" s="99"/>
      <c r="J17" s="2"/>
      <c r="K17" s="97"/>
    </row>
    <row r="18" spans="2:11" ht="21.95" customHeight="1" x14ac:dyDescent="0.2">
      <c r="B18" s="406"/>
      <c r="C18" s="123" t="s">
        <v>16</v>
      </c>
      <c r="D18" s="124" t="s">
        <v>188</v>
      </c>
      <c r="E18" s="125" t="s">
        <v>62</v>
      </c>
      <c r="F18" s="409"/>
      <c r="G18" s="126" t="s">
        <v>10</v>
      </c>
      <c r="H18" s="127">
        <v>162333.76775850938</v>
      </c>
      <c r="I18" s="99"/>
      <c r="J18" s="2"/>
      <c r="K18" s="97"/>
    </row>
    <row r="19" spans="2:11" ht="21.95" customHeight="1" x14ac:dyDescent="0.2">
      <c r="B19" s="406"/>
      <c r="C19" s="128"/>
      <c r="D19" s="129" t="s">
        <v>189</v>
      </c>
      <c r="E19" s="125" t="s">
        <v>63</v>
      </c>
      <c r="F19" s="409"/>
      <c r="G19" s="126" t="s">
        <v>11</v>
      </c>
      <c r="H19" s="127">
        <v>156861.91595548036</v>
      </c>
      <c r="I19" s="99"/>
      <c r="J19" s="2"/>
      <c r="K19" s="97"/>
    </row>
    <row r="20" spans="2:11" ht="21.95" customHeight="1" x14ac:dyDescent="0.2">
      <c r="B20" s="406"/>
      <c r="C20" s="128"/>
      <c r="D20" s="129" t="s">
        <v>190</v>
      </c>
      <c r="E20" s="130" t="s">
        <v>64</v>
      </c>
      <c r="F20" s="409"/>
      <c r="G20" s="126" t="s">
        <v>12</v>
      </c>
      <c r="H20" s="127">
        <v>151390.03248022724</v>
      </c>
      <c r="I20" s="99"/>
      <c r="J20" s="2"/>
      <c r="K20" s="97"/>
    </row>
    <row r="21" spans="2:11" ht="21.95" customHeight="1" thickBot="1" x14ac:dyDescent="0.25">
      <c r="B21" s="407"/>
      <c r="C21" s="131"/>
      <c r="D21" s="131" t="s">
        <v>191</v>
      </c>
      <c r="E21" s="132" t="s">
        <v>65</v>
      </c>
      <c r="F21" s="410"/>
      <c r="G21" s="133" t="s">
        <v>5</v>
      </c>
      <c r="H21" s="134">
        <v>145918.27569387064</v>
      </c>
      <c r="I21" s="99"/>
      <c r="J21" s="2"/>
      <c r="K21" s="97"/>
    </row>
    <row r="22" spans="2:11" ht="21.95" customHeight="1" x14ac:dyDescent="0.2">
      <c r="B22" s="422" t="s">
        <v>4</v>
      </c>
      <c r="C22" s="135" t="s">
        <v>185</v>
      </c>
      <c r="D22" s="136" t="s">
        <v>192</v>
      </c>
      <c r="E22" s="137" t="s">
        <v>66</v>
      </c>
      <c r="F22" s="408" t="s">
        <v>35</v>
      </c>
      <c r="G22" s="138" t="s">
        <v>19</v>
      </c>
      <c r="H22" s="139">
        <v>138728.27611738606</v>
      </c>
      <c r="I22" s="99"/>
      <c r="J22" s="2"/>
      <c r="K22" s="97"/>
    </row>
    <row r="23" spans="2:11" ht="21.95" customHeight="1" x14ac:dyDescent="0.2">
      <c r="B23" s="423"/>
      <c r="C23" s="140" t="s">
        <v>17</v>
      </c>
      <c r="D23" s="141" t="s">
        <v>193</v>
      </c>
      <c r="E23" s="137" t="s">
        <v>67</v>
      </c>
      <c r="F23" s="425"/>
      <c r="G23" s="142" t="s">
        <v>20</v>
      </c>
      <c r="H23" s="143">
        <v>134165.78737551515</v>
      </c>
      <c r="I23" s="99"/>
      <c r="J23" s="2"/>
      <c r="K23" s="97"/>
    </row>
    <row r="24" spans="2:11" ht="21.95" customHeight="1" x14ac:dyDescent="0.2">
      <c r="B24" s="423"/>
      <c r="C24" s="140" t="s">
        <v>18</v>
      </c>
      <c r="D24" s="141" t="s">
        <v>194</v>
      </c>
      <c r="E24" s="137" t="s">
        <v>68</v>
      </c>
      <c r="F24" s="426"/>
      <c r="G24" s="142" t="s">
        <v>195</v>
      </c>
      <c r="H24" s="143">
        <v>129601.79421975749</v>
      </c>
      <c r="I24" s="99"/>
      <c r="J24" s="2"/>
      <c r="K24" s="97"/>
    </row>
    <row r="25" spans="2:11" ht="21.95" customHeight="1" x14ac:dyDescent="0.2">
      <c r="B25" s="423"/>
      <c r="C25" s="144"/>
      <c r="D25" s="145" t="s">
        <v>196</v>
      </c>
      <c r="E25" s="137" t="s">
        <v>69</v>
      </c>
      <c r="F25" s="427" t="s">
        <v>14</v>
      </c>
      <c r="G25" s="428"/>
      <c r="H25" s="143">
        <v>125040.45214781891</v>
      </c>
      <c r="I25" s="99"/>
      <c r="J25" s="2"/>
      <c r="K25" s="97"/>
    </row>
    <row r="26" spans="2:11" ht="21.95" customHeight="1" x14ac:dyDescent="0.2">
      <c r="B26" s="423"/>
      <c r="C26" s="144"/>
      <c r="D26" s="145" t="s">
        <v>197</v>
      </c>
      <c r="E26" s="137" t="s">
        <v>70</v>
      </c>
      <c r="F26" s="427" t="s">
        <v>10</v>
      </c>
      <c r="G26" s="428"/>
      <c r="H26" s="143">
        <v>120477.34268666766</v>
      </c>
      <c r="I26" s="99"/>
      <c r="J26" s="2"/>
      <c r="K26" s="97"/>
    </row>
    <row r="27" spans="2:11" ht="21.95" customHeight="1" x14ac:dyDescent="0.2">
      <c r="B27" s="423"/>
      <c r="C27" s="146"/>
      <c r="D27" s="147" t="s">
        <v>198</v>
      </c>
      <c r="E27" s="137" t="s">
        <v>71</v>
      </c>
      <c r="F27" s="427" t="s">
        <v>11</v>
      </c>
      <c r="G27" s="428"/>
      <c r="H27" s="143">
        <v>114860.80831026292</v>
      </c>
      <c r="I27" s="99"/>
      <c r="J27" s="2"/>
      <c r="K27" s="97"/>
    </row>
    <row r="28" spans="2:11" ht="21.95" customHeight="1" x14ac:dyDescent="0.2">
      <c r="B28" s="423"/>
      <c r="C28" s="144"/>
      <c r="D28" s="145" t="s">
        <v>199</v>
      </c>
      <c r="E28" s="137" t="s">
        <v>72</v>
      </c>
      <c r="F28" s="427" t="s">
        <v>12</v>
      </c>
      <c r="G28" s="428"/>
      <c r="H28" s="143">
        <v>109245.99561472924</v>
      </c>
      <c r="I28" s="99"/>
      <c r="J28" s="2"/>
      <c r="K28" s="97"/>
    </row>
    <row r="29" spans="2:11" ht="21.95" customHeight="1" thickBot="1" x14ac:dyDescent="0.25">
      <c r="B29" s="424"/>
      <c r="C29" s="144" t="s">
        <v>200</v>
      </c>
      <c r="D29" s="144" t="s">
        <v>201</v>
      </c>
      <c r="E29" s="148" t="s">
        <v>73</v>
      </c>
      <c r="F29" s="429" t="s">
        <v>5</v>
      </c>
      <c r="G29" s="430"/>
      <c r="H29" s="149">
        <v>103681.66016455615</v>
      </c>
      <c r="I29" s="99"/>
      <c r="J29" s="2"/>
      <c r="K29" s="97"/>
    </row>
    <row r="30" spans="2:11" x14ac:dyDescent="0.2">
      <c r="B30" s="416" t="s">
        <v>267</v>
      </c>
      <c r="C30" s="417"/>
      <c r="D30" s="417"/>
      <c r="E30" s="417"/>
      <c r="F30" s="417"/>
      <c r="G30" s="418"/>
      <c r="H30" s="150" t="s">
        <v>268</v>
      </c>
    </row>
    <row r="31" spans="2:11" ht="13.5" thickBot="1" x14ac:dyDescent="0.25">
      <c r="B31" s="419" t="s">
        <v>202</v>
      </c>
      <c r="C31" s="420"/>
      <c r="D31" s="420"/>
      <c r="E31" s="420"/>
      <c r="F31" s="420"/>
      <c r="G31" s="421"/>
      <c r="H31" s="151">
        <v>32192</v>
      </c>
    </row>
  </sheetData>
  <protectedRanges>
    <protectedRange sqref="F2 G3" name="FTE Academic_1"/>
  </protectedRanges>
  <mergeCells count="26">
    <mergeCell ref="B30:G30"/>
    <mergeCell ref="B31:G31"/>
    <mergeCell ref="B22:B29"/>
    <mergeCell ref="F22:F24"/>
    <mergeCell ref="F25:G25"/>
    <mergeCell ref="F26:G26"/>
    <mergeCell ref="F27:G27"/>
    <mergeCell ref="F28:G28"/>
    <mergeCell ref="F29:G29"/>
    <mergeCell ref="F13:G13"/>
    <mergeCell ref="F14:G14"/>
    <mergeCell ref="F15:G15"/>
    <mergeCell ref="B16:B21"/>
    <mergeCell ref="F16:F21"/>
    <mergeCell ref="B10:B15"/>
    <mergeCell ref="F10:G10"/>
    <mergeCell ref="F11:G11"/>
    <mergeCell ref="F12:G12"/>
    <mergeCell ref="B1:H1"/>
    <mergeCell ref="F4:G4"/>
    <mergeCell ref="F5:G5"/>
    <mergeCell ref="B6:B9"/>
    <mergeCell ref="F6:G6"/>
    <mergeCell ref="F7:G7"/>
    <mergeCell ref="F8:G8"/>
    <mergeCell ref="F9:G9"/>
  </mergeCells>
  <printOptions horizontalCentered="1"/>
  <pageMargins left="0.19685039370078741" right="0.19685039370078741" top="0.47244094488188981" bottom="0.39370078740157483" header="0.11811023622047245" footer="0.11811023622047245"/>
  <pageSetup paperSize="9" scale="65" orientation="portrait" r:id="rId1"/>
  <headerFooter alignWithMargins="0">
    <oddHeader>&amp;L&amp;"Arial,Bold"University of Queensland Confidential&amp;C&amp;A</oddHeader>
    <oddFooter>Page &amp;P of &amp;N</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showGridLines="0" zoomScale="80" zoomScaleNormal="80" workbookViewId="0">
      <pane ySplit="8" topLeftCell="A32" activePane="bottomLeft" state="frozen"/>
      <selection activeCell="H23" sqref="H23"/>
      <selection pane="bottomLeft" activeCell="H23" sqref="H23"/>
    </sheetView>
  </sheetViews>
  <sheetFormatPr defaultColWidth="8.7109375" defaultRowHeight="12.75" x14ac:dyDescent="0.2"/>
  <cols>
    <col min="1" max="1" width="2.140625" style="155" customWidth="1"/>
    <col min="2" max="2" width="10.28515625" style="155" hidden="1" customWidth="1"/>
    <col min="3" max="3" width="10.28515625" style="155" customWidth="1"/>
    <col min="4" max="4" width="13.7109375" style="297" customWidth="1"/>
    <col min="5" max="5" width="13.5703125" style="154" customWidth="1"/>
    <col min="6" max="6" width="14.85546875" style="155" hidden="1" customWidth="1"/>
    <col min="7" max="7" width="12.7109375" style="155" hidden="1" customWidth="1"/>
    <col min="8" max="8" width="21.140625" style="155" customWidth="1"/>
    <col min="9" max="9" width="22.28515625" style="155" customWidth="1"/>
    <col min="10" max="10" width="4.42578125" style="155" hidden="1" customWidth="1"/>
    <col min="11" max="11" width="15.140625" style="155" customWidth="1"/>
    <col min="12" max="16384" width="8.7109375" style="155"/>
  </cols>
  <sheetData>
    <row r="1" spans="1:11" s="67" customFormat="1" ht="12" customHeight="1" x14ac:dyDescent="0.2">
      <c r="D1" s="153"/>
      <c r="E1" s="154"/>
      <c r="F1" s="155"/>
      <c r="G1" s="155"/>
      <c r="H1" s="155"/>
      <c r="I1" s="155"/>
    </row>
    <row r="2" spans="1:11" s="75" customFormat="1" ht="25.5" customHeight="1" x14ac:dyDescent="0.2">
      <c r="A2" s="156"/>
      <c r="B2" s="156"/>
      <c r="C2" s="156"/>
      <c r="D2" s="157" t="s">
        <v>37</v>
      </c>
      <c r="E2" s="158"/>
      <c r="F2" s="158"/>
      <c r="G2" s="158"/>
      <c r="H2" s="158"/>
      <c r="I2" s="158"/>
    </row>
    <row r="3" spans="1:11" s="75" customFormat="1" ht="25.5" customHeight="1" x14ac:dyDescent="0.2">
      <c r="A3" s="156"/>
      <c r="B3" s="156"/>
      <c r="C3" s="156"/>
      <c r="F3" s="68"/>
      <c r="G3" s="68"/>
      <c r="H3" s="159" t="s">
        <v>203</v>
      </c>
      <c r="I3" s="72">
        <v>1</v>
      </c>
    </row>
    <row r="4" spans="1:11" s="75" customFormat="1" x14ac:dyDescent="0.2"/>
    <row r="5" spans="1:11" s="75" customFormat="1" ht="30" x14ac:dyDescent="0.2">
      <c r="H5" s="159" t="s">
        <v>204</v>
      </c>
      <c r="I5" s="72">
        <v>2</v>
      </c>
      <c r="J5" s="160"/>
    </row>
    <row r="6" spans="1:11" s="67" customFormat="1" ht="7.5" customHeight="1" thickBot="1" x14ac:dyDescent="0.25">
      <c r="A6" s="75"/>
      <c r="B6" s="75"/>
      <c r="C6" s="75"/>
      <c r="D6" s="75"/>
      <c r="E6" s="75"/>
      <c r="F6" s="75"/>
      <c r="G6" s="75"/>
      <c r="H6" s="75"/>
      <c r="I6" s="75"/>
    </row>
    <row r="7" spans="1:11" s="79" customFormat="1" ht="54.75" customHeight="1" thickBot="1" x14ac:dyDescent="0.25">
      <c r="D7" s="431"/>
      <c r="E7" s="432"/>
      <c r="F7" s="433" t="s">
        <v>155</v>
      </c>
      <c r="G7" s="434"/>
      <c r="H7" s="435" t="s">
        <v>156</v>
      </c>
      <c r="I7" s="436"/>
      <c r="J7" s="436"/>
      <c r="K7" s="162"/>
    </row>
    <row r="8" spans="1:11" s="79" customFormat="1" ht="26.25" thickBot="1" x14ac:dyDescent="0.25">
      <c r="D8" s="161" t="s">
        <v>21</v>
      </c>
      <c r="E8" s="163" t="s">
        <v>22</v>
      </c>
      <c r="F8" s="161" t="s">
        <v>9</v>
      </c>
      <c r="G8" s="164" t="s">
        <v>23</v>
      </c>
      <c r="H8" s="82" t="s">
        <v>9</v>
      </c>
      <c r="I8" s="165" t="s">
        <v>36</v>
      </c>
    </row>
    <row r="9" spans="1:11" s="67" customFormat="1" ht="17.100000000000001" customHeight="1" x14ac:dyDescent="0.2">
      <c r="B9" s="67" t="s">
        <v>106</v>
      </c>
      <c r="C9" s="67" t="s">
        <v>205</v>
      </c>
      <c r="D9" s="449" t="s">
        <v>24</v>
      </c>
      <c r="E9" s="166" t="s">
        <v>5</v>
      </c>
      <c r="F9" s="167">
        <f>VLOOKUP(B9,'[5]Admin-Salaries'!A:R,5,FALSE)*SalaryOncostsMultiplier</f>
        <v>69070.047408835206</v>
      </c>
      <c r="G9" s="168">
        <f>VLOOKUP(B9,'[5]Admin-Salaries'!A:G,5,FALSE)*CasualLoadingMultiplier*SalaryOncostsCasualMultiplier/'[5]Admin-Other'!$B$22</f>
        <v>40.438528917098715</v>
      </c>
      <c r="H9" s="169">
        <v>76356.512629675693</v>
      </c>
      <c r="I9" s="170">
        <v>50.46097814289287</v>
      </c>
      <c r="K9" s="96"/>
    </row>
    <row r="10" spans="1:11" ht="17.100000000000001" customHeight="1" x14ac:dyDescent="0.2">
      <c r="B10" s="67" t="s">
        <v>105</v>
      </c>
      <c r="C10" s="67" t="s">
        <v>206</v>
      </c>
      <c r="D10" s="450"/>
      <c r="E10" s="171" t="s">
        <v>12</v>
      </c>
      <c r="F10" s="172">
        <f>VLOOKUP(B10,'[5]Admin-Salaries'!A:R,5,FALSE)*SalaryOncostsMultiplier</f>
        <v>70496.365092847205</v>
      </c>
      <c r="G10" s="173">
        <f>VLOOKUP(B10,'[5]Admin-Salaries'!A:G,5,FALSE)*CasualLoadingMultiplier*SalaryOncostsCasualMultiplier/'[5]Admin-Other'!$B$22</f>
        <v>41.273596954166692</v>
      </c>
      <c r="H10" s="174">
        <v>77933.298057497246</v>
      </c>
      <c r="I10" s="175">
        <v>51.503012833440145</v>
      </c>
    </row>
    <row r="11" spans="1:11" ht="17.100000000000001" customHeight="1" thickBot="1" x14ac:dyDescent="0.25">
      <c r="B11" s="67" t="s">
        <v>104</v>
      </c>
      <c r="C11" s="67" t="s">
        <v>207</v>
      </c>
      <c r="D11" s="451"/>
      <c r="E11" s="176" t="s">
        <v>11</v>
      </c>
      <c r="F11" s="177">
        <f>VLOOKUP(B11,'[5]Admin-Salaries'!A:R,5,FALSE)*SalaryOncostsMultiplier</f>
        <v>71917.679845954786</v>
      </c>
      <c r="G11" s="178">
        <f>VLOOKUP(B11,'[5]Admin-Salaries'!A:G,5,FALSE)*CasualLoadingMultiplier*SalaryOncostsCasualMultiplier/'[5]Admin-Other'!$B$22</f>
        <v>42.105735918885124</v>
      </c>
      <c r="H11" s="179">
        <v>79504.552775971955</v>
      </c>
      <c r="I11" s="180">
        <v>52.54139249845192</v>
      </c>
    </row>
    <row r="12" spans="1:11" x14ac:dyDescent="0.2">
      <c r="B12" s="67" t="s">
        <v>103</v>
      </c>
      <c r="C12" s="67" t="s">
        <v>208</v>
      </c>
      <c r="D12" s="392" t="s">
        <v>25</v>
      </c>
      <c r="E12" s="181" t="s">
        <v>5</v>
      </c>
      <c r="F12" s="182">
        <f>VLOOKUP(B12,'[5]Admin-Salaries'!A:R,5,FALSE)*SalaryOncostsMultiplier</f>
        <v>73720.182100312799</v>
      </c>
      <c r="G12" s="183">
        <f>VLOOKUP(B12,'[5]Admin-Salaries'!A:G,5,FALSE)*CasualLoadingMultiplier*SalaryOncostsCasualMultiplier/'[5]Admin-Other'!$B$22</f>
        <v>43.161049217058242</v>
      </c>
      <c r="H12" s="184">
        <v>81497.207932775869</v>
      </c>
      <c r="I12" s="185">
        <v>53.858258930022359</v>
      </c>
    </row>
    <row r="13" spans="1:11" ht="13.5" thickBot="1" x14ac:dyDescent="0.25">
      <c r="B13" s="67" t="s">
        <v>102</v>
      </c>
      <c r="C13" s="67" t="s">
        <v>209</v>
      </c>
      <c r="D13" s="394"/>
      <c r="E13" s="186" t="s">
        <v>12</v>
      </c>
      <c r="F13" s="187">
        <f>VLOOKUP(B13,'[5]Admin-Salaries'!A:R,5,FALSE)*SalaryOncostsMultiplier</f>
        <v>75491.826056337581</v>
      </c>
      <c r="G13" s="188">
        <f>VLOOKUP(B13,'[5]Admin-Salaries'!A:G,5,FALSE)*CasualLoadingMultiplier*SalaryOncostsCasualMultiplier/'[5]Admin-Other'!$B$22</f>
        <v>44.198295867874165</v>
      </c>
      <c r="H13" s="189">
        <v>83455.749430550946</v>
      </c>
      <c r="I13" s="190">
        <v>55.152581002986793</v>
      </c>
    </row>
    <row r="14" spans="1:11" x14ac:dyDescent="0.2">
      <c r="B14" s="67" t="s">
        <v>101</v>
      </c>
      <c r="C14" s="67" t="s">
        <v>210</v>
      </c>
      <c r="D14" s="411" t="s">
        <v>26</v>
      </c>
      <c r="E14" s="191" t="s">
        <v>5</v>
      </c>
      <c r="F14" s="192">
        <f>VLOOKUP(B14,'[5]Admin-Salaries'!A:R,5,FALSE)*SalaryOncostsMultiplier</f>
        <v>76915.607819450393</v>
      </c>
      <c r="G14" s="193">
        <f>VLOOKUP(B14,'[5]Admin-Salaries'!A:G,5,FALSE)*CasualLoadingMultiplier*SalaryOncostsCasualMultiplier/'[5]Admin-Other'!$B$22</f>
        <v>45.031879196092795</v>
      </c>
      <c r="H14" s="194">
        <v>85029.731413414309</v>
      </c>
      <c r="I14" s="195">
        <v>56.192763008414147</v>
      </c>
    </row>
    <row r="15" spans="1:11" x14ac:dyDescent="0.2">
      <c r="B15" s="67" t="s">
        <v>100</v>
      </c>
      <c r="C15" s="67" t="s">
        <v>211</v>
      </c>
      <c r="D15" s="412"/>
      <c r="E15" s="196" t="s">
        <v>12</v>
      </c>
      <c r="F15" s="197">
        <f>VLOOKUP(B15,'[5]Admin-Salaries'!A:R,5,FALSE)*SalaryOncostsMultiplier</f>
        <v>79559.980683627582</v>
      </c>
      <c r="G15" s="198">
        <f>VLOOKUP(B15,'[5]Admin-Salaries'!A:G,5,FALSE)*CasualLoadingMultiplier*SalaryOncostsCasualMultiplier/'[5]Admin-Other'!$B$22</f>
        <v>46.580083555974866</v>
      </c>
      <c r="H15" s="199">
        <v>87953.069351869082</v>
      </c>
      <c r="I15" s="200">
        <v>58.124680624035122</v>
      </c>
    </row>
    <row r="16" spans="1:11" x14ac:dyDescent="0.2">
      <c r="B16" s="67" t="s">
        <v>99</v>
      </c>
      <c r="C16" s="67" t="s">
        <v>212</v>
      </c>
      <c r="D16" s="412"/>
      <c r="E16" s="196" t="s">
        <v>11</v>
      </c>
      <c r="F16" s="197">
        <f>VLOOKUP(B16,'[5]Admin-Salaries'!A:R,5,FALSE)*SalaryOncostsMultiplier</f>
        <v>82204.298419089595</v>
      </c>
      <c r="G16" s="198">
        <f>VLOOKUP(B16,'[5]Admin-Salaries'!A:G,5,FALSE)*CasualLoadingMultiplier*SalaryOncostsCasualMultiplier/'[5]Admin-Other'!$B$22</f>
        <v>48.128255639577631</v>
      </c>
      <c r="H16" s="199">
        <v>90876.346345868267</v>
      </c>
      <c r="I16" s="200">
        <v>60.056557963892629</v>
      </c>
    </row>
    <row r="17" spans="2:9" ht="13.5" thickBot="1" x14ac:dyDescent="0.25">
      <c r="B17" s="67" t="s">
        <v>98</v>
      </c>
      <c r="C17" s="67" t="s">
        <v>213</v>
      </c>
      <c r="D17" s="413"/>
      <c r="E17" s="201" t="s">
        <v>10</v>
      </c>
      <c r="F17" s="202">
        <f>VLOOKUP(B17,'[5]Admin-Salaries'!A:R,5,FALSE)*SalaryOncostsMultiplier</f>
        <v>84852.213303218392</v>
      </c>
      <c r="G17" s="203">
        <f>VLOOKUP(B17,'[5]Admin-Salaries'!A:G,5,FALSE)*CasualLoadingMultiplier*SalaryOncostsCasualMultiplier/'[5]Admin-Other'!$B$22</f>
        <v>49.678533750406913</v>
      </c>
      <c r="H17" s="204">
        <v>93803.599965596091</v>
      </c>
      <c r="I17" s="205">
        <v>61.991063297316963</v>
      </c>
    </row>
    <row r="18" spans="2:9" x14ac:dyDescent="0.2">
      <c r="B18" s="67" t="s">
        <v>97</v>
      </c>
      <c r="C18" s="67" t="s">
        <v>214</v>
      </c>
      <c r="D18" s="405" t="s">
        <v>27</v>
      </c>
      <c r="E18" s="206" t="s">
        <v>5</v>
      </c>
      <c r="F18" s="207">
        <f>VLOOKUP(B18,'[5]Admin-Salaries'!A:R,5,FALSE)*SalaryOncostsMultiplier</f>
        <v>86753.354611247996</v>
      </c>
      <c r="G18" s="208">
        <f>VLOOKUP(B18,'[5]Admin-Salaries'!A:G,5,FALSE)*CasualLoadingMultiplier*SalaryOncostsCasualMultiplier/'[5]Admin-Other'!$B$22</f>
        <v>50.791597381378331</v>
      </c>
      <c r="H18" s="209">
        <v>95905.29998960378</v>
      </c>
      <c r="I18" s="210">
        <v>63.379993138687844</v>
      </c>
    </row>
    <row r="19" spans="2:9" x14ac:dyDescent="0.2">
      <c r="B19" s="67" t="s">
        <v>96</v>
      </c>
      <c r="C19" s="67" t="s">
        <v>215</v>
      </c>
      <c r="D19" s="406"/>
      <c r="E19" s="211" t="s">
        <v>12</v>
      </c>
      <c r="F19" s="212">
        <f>VLOOKUP(B19,'[5]Admin-Salaries'!A:R,5,FALSE)*SalaryOncostsMultiplier</f>
        <v>88533.212745837591</v>
      </c>
      <c r="G19" s="213">
        <f>VLOOKUP(B19,'[5]Admin-Salaries'!A:G,5,FALSE)*CasualLoadingMultiplier*SalaryOncostsCasualMultiplier/'[5]Admin-Other'!$B$22</f>
        <v>51.833653197815018</v>
      </c>
      <c r="H19" s="214">
        <v>97872.92221126506</v>
      </c>
      <c r="I19" s="215">
        <v>64.680316300410297</v>
      </c>
    </row>
    <row r="20" spans="2:9" x14ac:dyDescent="0.2">
      <c r="B20" s="67" t="s">
        <v>95</v>
      </c>
      <c r="C20" s="67" t="s">
        <v>216</v>
      </c>
      <c r="D20" s="406"/>
      <c r="E20" s="211" t="s">
        <v>11</v>
      </c>
      <c r="F20" s="212">
        <f>VLOOKUP(B20,'[5]Admin-Salaries'!A:R,5,FALSE)*SalaryOncostsMultiplier</f>
        <v>90314.476662664791</v>
      </c>
      <c r="G20" s="213">
        <f>VLOOKUP(B20,'[5]Admin-Salaries'!A:G,5,FALSE)*CasualLoadingMultiplier*SalaryOncostsCasualMultiplier/'[5]Admin-Other'!$B$22</f>
        <v>52.876532059374725</v>
      </c>
      <c r="H20" s="214">
        <v>99842.098516544429</v>
      </c>
      <c r="I20" s="215">
        <v>65.981666494101404</v>
      </c>
    </row>
    <row r="21" spans="2:9" ht="13.5" thickBot="1" x14ac:dyDescent="0.25">
      <c r="B21" s="67" t="s">
        <v>94</v>
      </c>
      <c r="C21" s="67" t="s">
        <v>217</v>
      </c>
      <c r="D21" s="407"/>
      <c r="E21" s="216" t="s">
        <v>10</v>
      </c>
      <c r="F21" s="217">
        <f>VLOOKUP(B21,'[5]Admin-Salaries'!A:R,5,FALSE)*SalaryOncostsMultiplier</f>
        <v>92095.713015134388</v>
      </c>
      <c r="G21" s="218">
        <f>VLOOKUP(B21,'[5]Admin-Salaries'!A:G,5,FALSE)*CasualLoadingMultiplier*SalaryOncostsCasualMultiplier/'[5]Admin-Other'!$B$22</f>
        <v>53.919394782794775</v>
      </c>
      <c r="H21" s="219">
        <v>101811.24434959603</v>
      </c>
      <c r="I21" s="220">
        <v>67.282996549910763</v>
      </c>
    </row>
    <row r="22" spans="2:9" x14ac:dyDescent="0.2">
      <c r="B22" s="67" t="s">
        <v>93</v>
      </c>
      <c r="C22" s="67" t="s">
        <v>218</v>
      </c>
      <c r="D22" s="422" t="s">
        <v>28</v>
      </c>
      <c r="E22" s="221" t="s">
        <v>5</v>
      </c>
      <c r="F22" s="222">
        <f>VLOOKUP(B22,'[5]Admin-Salaries'!A:R,5,FALSE)*SalaryOncostsMultiplier</f>
        <v>93876.260258663999</v>
      </c>
      <c r="G22" s="223">
        <f>VLOOKUP(B22,'[5]Admin-Salaries'!A:G,5,FALSE)*CasualLoadingMultiplier*SalaryOncostsCasualMultiplier/'[5]Admin-Other'!$B$22</f>
        <v>54.961854052723147</v>
      </c>
      <c r="H22" s="224">
        <v>103779.62837695245</v>
      </c>
      <c r="I22" s="225">
        <v>68.583823158676665</v>
      </c>
    </row>
    <row r="23" spans="2:9" x14ac:dyDescent="0.2">
      <c r="B23" s="67" t="s">
        <v>92</v>
      </c>
      <c r="C23" s="67" t="s">
        <v>219</v>
      </c>
      <c r="D23" s="423"/>
      <c r="E23" s="226" t="s">
        <v>12</v>
      </c>
      <c r="F23" s="227">
        <f>VLOOKUP(B23,'[5]Admin-Salaries'!A:R,5,FALSE)*SalaryOncostsMultiplier</f>
        <v>97438.140329914808</v>
      </c>
      <c r="G23" s="228">
        <f>VLOOKUP(B23,'[5]Admin-Salaries'!A:G,5,FALSE)*CasualLoadingMultiplier*SalaryOncostsCasualMultiplier/'[5]Admin-Other'!$B$22</f>
        <v>57.047232529560397</v>
      </c>
      <c r="H23" s="229">
        <v>107717.26489015778</v>
      </c>
      <c r="I23" s="230">
        <v>71.186050305838023</v>
      </c>
    </row>
    <row r="24" spans="2:9" x14ac:dyDescent="0.2">
      <c r="B24" s="67" t="s">
        <v>91</v>
      </c>
      <c r="C24" s="67" t="s">
        <v>220</v>
      </c>
      <c r="D24" s="423"/>
      <c r="E24" s="226" t="s">
        <v>11</v>
      </c>
      <c r="F24" s="227">
        <f>VLOOKUP(B24,'[5]Admin-Salaries'!A:R,5,FALSE)*SalaryOncostsMultiplier</f>
        <v>100995.72036137999</v>
      </c>
      <c r="G24" s="228">
        <f>VLOOKUP(B24,'[5]Admin-Salaries'!A:G,5,FALSE)*CasualLoadingMultiplier*SalaryOncostsCasualMultiplier/'[5]Admin-Other'!$B$22</f>
        <v>59.130093456609586</v>
      </c>
      <c r="H24" s="229">
        <v>111650.14773582535</v>
      </c>
      <c r="I24" s="230">
        <v>73.785135943448182</v>
      </c>
    </row>
    <row r="25" spans="2:9" ht="13.5" thickBot="1" x14ac:dyDescent="0.25">
      <c r="B25" s="67" t="s">
        <v>90</v>
      </c>
      <c r="C25" s="67" t="s">
        <v>221</v>
      </c>
      <c r="D25" s="424"/>
      <c r="E25" s="231" t="s">
        <v>10</v>
      </c>
      <c r="F25" s="232">
        <f>VLOOKUP(B25,'[5]Admin-Salaries'!A:R,5,FALSE)*SalaryOncostsMultiplier</f>
        <v>104559.01999704719</v>
      </c>
      <c r="G25" s="233">
        <f>VLOOKUP(B25,'[5]Admin-Salaries'!A:G,5,FALSE)*CasualLoadingMultiplier*SalaryOncostsCasualMultiplier/'[5]Admin-Other'!$B$22</f>
        <v>61.216303047639684</v>
      </c>
      <c r="H25" s="234">
        <v>115589.35356876267</v>
      </c>
      <c r="I25" s="235">
        <v>76.388400191519054</v>
      </c>
    </row>
    <row r="26" spans="2:9" x14ac:dyDescent="0.2">
      <c r="B26" s="67" t="s">
        <v>89</v>
      </c>
      <c r="C26" s="67" t="s">
        <v>222</v>
      </c>
      <c r="D26" s="437" t="s">
        <v>29</v>
      </c>
      <c r="E26" s="236" t="s">
        <v>5</v>
      </c>
      <c r="F26" s="237">
        <f>VLOOKUP(B26,'[5]Admin-Salaries'!A:R,5,FALSE)*SalaryOncostsMultiplier</f>
        <v>107119.9279864116</v>
      </c>
      <c r="G26" s="238">
        <f>VLOOKUP(B26,'[5]Admin-Salaries'!A:G,5,FALSE)*CasualLoadingMultiplier*SalaryOncostsCasualMultiplier/'[5]Admin-Other'!$B$22</f>
        <v>62.715641120610144</v>
      </c>
      <c r="H26" s="239">
        <v>118420.42160142089</v>
      </c>
      <c r="I26" s="240">
        <v>78.259340301236534</v>
      </c>
    </row>
    <row r="27" spans="2:9" x14ac:dyDescent="0.2">
      <c r="B27" s="67" t="s">
        <v>88</v>
      </c>
      <c r="C27" s="67" t="s">
        <v>223</v>
      </c>
      <c r="D27" s="438"/>
      <c r="E27" s="241" t="s">
        <v>12</v>
      </c>
      <c r="F27" s="242">
        <f>VLOOKUP(B27,'[5]Admin-Salaries'!A:R,5,FALSE)*SalaryOncostsMultiplier</f>
        <v>109766.29926651483</v>
      </c>
      <c r="G27" s="243">
        <f>VLOOKUP(B27,'[5]Admin-Salaries'!A:G,5,FALSE)*CasualLoadingMultiplier*SalaryOncostsCasualMultiplier/'[5]Admin-Other'!$B$22</f>
        <v>64.265015495618101</v>
      </c>
      <c r="H27" s="244">
        <v>121345.96877639164</v>
      </c>
      <c r="I27" s="245">
        <v>80.192717913283559</v>
      </c>
    </row>
    <row r="28" spans="2:9" x14ac:dyDescent="0.2">
      <c r="B28" s="67" t="s">
        <v>87</v>
      </c>
      <c r="C28" s="67" t="s">
        <v>224</v>
      </c>
      <c r="D28" s="438"/>
      <c r="E28" s="241" t="s">
        <v>11</v>
      </c>
      <c r="F28" s="242">
        <f>VLOOKUP(B28,'[5]Admin-Salaries'!A:R,5,FALSE)*SalaryOncostsMultiplier</f>
        <v>112408.59102169321</v>
      </c>
      <c r="G28" s="243">
        <f>VLOOKUP(B28,'[5]Admin-Salaries'!A:G,5,FALSE)*CasualLoadingMultiplier*SalaryOncostsCasualMultiplier/'[5]Admin-Other'!$B$22</f>
        <v>65.81200142595533</v>
      </c>
      <c r="H28" s="244">
        <v>124267.00606164701</v>
      </c>
      <c r="I28" s="245">
        <v>82.123115118833255</v>
      </c>
    </row>
    <row r="29" spans="2:9" ht="13.5" thickBot="1" x14ac:dyDescent="0.25">
      <c r="B29" s="67" t="s">
        <v>86</v>
      </c>
      <c r="C29" s="67" t="s">
        <v>225</v>
      </c>
      <c r="D29" s="439"/>
      <c r="E29" s="246" t="s">
        <v>10</v>
      </c>
      <c r="F29" s="247">
        <f>VLOOKUP(B29,'[5]Admin-Salaries'!A:R,5,FALSE)*SalaryOncostsMultiplier</f>
        <v>115054.92095525999</v>
      </c>
      <c r="G29" s="248">
        <f>VLOOKUP(B29,'[5]Admin-Salaries'!A:G,5,FALSE)*CasualLoadingMultiplier*SalaryOncostsCasualMultiplier/'[5]Admin-Other'!$B$22</f>
        <v>67.361351593753753</v>
      </c>
      <c r="H29" s="249">
        <v>127192.50752827604</v>
      </c>
      <c r="I29" s="250">
        <v>84.056462524057665</v>
      </c>
    </row>
    <row r="30" spans="2:9" x14ac:dyDescent="0.2">
      <c r="B30" s="67" t="s">
        <v>85</v>
      </c>
      <c r="C30" s="67" t="s">
        <v>226</v>
      </c>
      <c r="D30" s="440" t="s">
        <v>30</v>
      </c>
      <c r="E30" s="251" t="s">
        <v>5</v>
      </c>
      <c r="F30" s="252">
        <f>VLOOKUP(B30,'[5]Admin-Salaries'!A:R,5,FALSE)*SalaryOncostsMultiplier</f>
        <v>117699.92779966199</v>
      </c>
      <c r="G30" s="253">
        <f>VLOOKUP(B30,'[5]Admin-Salaries'!A:G,5,FALSE)*CasualLoadingMultiplier*SalaryOncostsCasualMultiplier/'[5]Admin-Other'!$B$22</f>
        <v>68.909927130848175</v>
      </c>
      <c r="H30" s="254">
        <v>130116.54632797037</v>
      </c>
      <c r="I30" s="255">
        <v>85.988843310958615</v>
      </c>
    </row>
    <row r="31" spans="2:9" x14ac:dyDescent="0.2">
      <c r="B31" s="67" t="s">
        <v>84</v>
      </c>
      <c r="C31" s="67" t="s">
        <v>227</v>
      </c>
      <c r="D31" s="441"/>
      <c r="E31" s="256" t="s">
        <v>12</v>
      </c>
      <c r="F31" s="257">
        <f>VLOOKUP(B31,'[5]Admin-Salaries'!A:R,5,FALSE)*SalaryOncostsMultiplier</f>
        <v>121225.86394860239</v>
      </c>
      <c r="G31" s="258">
        <f>VLOOKUP(B31,'[5]Admin-Salaries'!A:G,5,FALSE)*CasualLoadingMultiplier*SalaryOncostsCasualMultiplier/'[5]Admin-Other'!$B$22</f>
        <v>70.974261473559665</v>
      </c>
      <c r="H31" s="259">
        <v>134014.44705611662</v>
      </c>
      <c r="I31" s="260">
        <v>88.564810660333222</v>
      </c>
    </row>
    <row r="32" spans="2:9" x14ac:dyDescent="0.2">
      <c r="B32" s="67" t="s">
        <v>83</v>
      </c>
      <c r="C32" s="67" t="s">
        <v>228</v>
      </c>
      <c r="D32" s="441"/>
      <c r="E32" s="256" t="s">
        <v>11</v>
      </c>
      <c r="F32" s="257">
        <f>VLOOKUP(B32,'[5]Admin-Salaries'!A:R,5,FALSE)*SalaryOncostsMultiplier</f>
        <v>124753.90877089919</v>
      </c>
      <c r="G32" s="258">
        <f>VLOOKUP(B32,'[5]Admin-Salaries'!A:G,5,FALSE)*CasualLoadingMultiplier*SalaryOncostsCasualMultiplier/'[5]Admin-Other'!$B$22</f>
        <v>73.039830383955689</v>
      </c>
      <c r="H32" s="259">
        <v>137914.67890969009</v>
      </c>
      <c r="I32" s="260">
        <v>91.142318557660857</v>
      </c>
    </row>
    <row r="33" spans="2:11" ht="13.5" thickBot="1" x14ac:dyDescent="0.25">
      <c r="B33" s="67" t="s">
        <v>82</v>
      </c>
      <c r="C33" s="67" t="s">
        <v>229</v>
      </c>
      <c r="D33" s="442"/>
      <c r="E33" s="261" t="s">
        <v>10</v>
      </c>
      <c r="F33" s="262">
        <f>VLOOKUP(B33,'[5]Admin-Salaries'!A:R,5,FALSE)*SalaryOncostsMultiplier</f>
        <v>128335.19828455403</v>
      </c>
      <c r="G33" s="263">
        <f>VLOOKUP(B33,'[5]Admin-Salaries'!A:G,5,FALSE)*CasualLoadingMultiplier*SalaryOncostsCasualMultiplier/'[5]Admin-Other'!$B$22</f>
        <v>75.136572531839448</v>
      </c>
      <c r="H33" s="264">
        <v>141873.77244210502</v>
      </c>
      <c r="I33" s="265">
        <v>93.758725794248207</v>
      </c>
    </row>
    <row r="34" spans="2:11" x14ac:dyDescent="0.2">
      <c r="B34" s="67" t="s">
        <v>81</v>
      </c>
      <c r="C34" s="67" t="s">
        <v>230</v>
      </c>
      <c r="D34" s="443" t="s">
        <v>31</v>
      </c>
      <c r="E34" s="266" t="s">
        <v>5</v>
      </c>
      <c r="F34" s="267">
        <f>VLOOKUP(B34,'[5]Admin-Salaries'!A:R,5,FALSE)*SalaryOncostsMultiplier</f>
        <v>132951.25350245362</v>
      </c>
      <c r="G34" s="268">
        <f>VLOOKUP(B34,'[5]Admin-Salaries'!A:G,5,FALSE)*CasualLoadingMultiplier*SalaryOncostsCasualMultiplier/'[5]Admin-Other'!$B$22</f>
        <v>77.839140278855041</v>
      </c>
      <c r="H34" s="269">
        <v>146976.79309675339</v>
      </c>
      <c r="I34" s="270">
        <v>97.131108906685768</v>
      </c>
    </row>
    <row r="35" spans="2:11" x14ac:dyDescent="0.2">
      <c r="B35" s="67" t="s">
        <v>80</v>
      </c>
      <c r="C35" s="67" t="s">
        <v>231</v>
      </c>
      <c r="D35" s="444"/>
      <c r="E35" s="271" t="s">
        <v>12</v>
      </c>
      <c r="F35" s="272">
        <f>VLOOKUP(B35,'[5]Admin-Salaries'!A:R,5,FALSE)*SalaryOncostsMultiplier</f>
        <v>138398.21876361256</v>
      </c>
      <c r="G35" s="273">
        <f>VLOOKUP(B35,'[5]Admin-Salaries'!A:G,5,FALSE)*CasualLoadingMultiplier*SalaryOncostsCasualMultiplier/'[5]Admin-Other'!$B$22</f>
        <v>81.028181990669964</v>
      </c>
      <c r="H35" s="274">
        <v>152998.37969412826</v>
      </c>
      <c r="I35" s="275">
        <v>101.11053566690657</v>
      </c>
    </row>
    <row r="36" spans="2:11" x14ac:dyDescent="0.2">
      <c r="B36" s="67" t="s">
        <v>79</v>
      </c>
      <c r="C36" s="67" t="s">
        <v>232</v>
      </c>
      <c r="D36" s="444"/>
      <c r="E36" s="271" t="s">
        <v>11</v>
      </c>
      <c r="F36" s="272">
        <f>VLOOKUP(B36,'[5]Admin-Salaries'!A:R,5,FALSE)*SalaryOncostsMultiplier</f>
        <v>143839.39675668714</v>
      </c>
      <c r="G36" s="273">
        <f>VLOOKUP(B36,'[5]Admin-Salaries'!A:G,5,FALSE)*CasualLoadingMultiplier*SalaryOncostsCasualMultiplier/'[5]Admin-Other'!$B$22</f>
        <v>84.213835423244277</v>
      </c>
      <c r="H36" s="274">
        <v>159013.56850222751</v>
      </c>
      <c r="I36" s="275">
        <v>105.08573438300016</v>
      </c>
    </row>
    <row r="37" spans="2:11" ht="13.5" thickBot="1" x14ac:dyDescent="0.25">
      <c r="B37" s="67" t="s">
        <v>78</v>
      </c>
      <c r="C37" s="67" t="s">
        <v>233</v>
      </c>
      <c r="D37" s="445"/>
      <c r="E37" s="276" t="s">
        <v>10</v>
      </c>
      <c r="F37" s="277">
        <f>VLOOKUP(B37,'[5]Admin-Salaries'!A:R,5,FALSE)*SalaryOncostsMultiplier</f>
        <v>149286.30471816208</v>
      </c>
      <c r="G37" s="278">
        <f>VLOOKUP(B37,'[5]Admin-Salaries'!A:G,5,FALSE)*CasualLoadingMultiplier*SalaryOncostsCasualMultiplier/'[5]Admin-Other'!$B$22</f>
        <v>87.402843587739966</v>
      </c>
      <c r="H37" s="279">
        <v>165035.09175515414</v>
      </c>
      <c r="I37" s="280">
        <v>109.06511928139794</v>
      </c>
    </row>
    <row r="38" spans="2:11" x14ac:dyDescent="0.2">
      <c r="B38" s="67" t="s">
        <v>77</v>
      </c>
      <c r="C38" s="67" t="s">
        <v>234</v>
      </c>
      <c r="D38" s="446" t="s">
        <v>32</v>
      </c>
      <c r="E38" s="281" t="s">
        <v>5</v>
      </c>
      <c r="F38" s="282">
        <f>VLOOKUP(B38,'[5]Admin-Salaries'!A:R,5,FALSE)*SalaryOncostsMultiplier</f>
        <v>155869.66596234185</v>
      </c>
      <c r="G38" s="283">
        <f>VLOOKUP(B38,'[5]Admin-Salaries'!A:G,5,FALSE)*CasualLoadingMultiplier*SalaryOncostsCasualMultiplier/'[5]Admin-Other'!$B$22</f>
        <v>91.257212507869255</v>
      </c>
      <c r="H38" s="284">
        <v>172312.9571229232</v>
      </c>
      <c r="I38" s="285">
        <v>113.87477064710451</v>
      </c>
    </row>
    <row r="39" spans="2:11" x14ac:dyDescent="0.2">
      <c r="B39" s="67" t="s">
        <v>76</v>
      </c>
      <c r="C39" s="67" t="s">
        <v>235</v>
      </c>
      <c r="D39" s="447"/>
      <c r="E39" s="286" t="s">
        <v>12</v>
      </c>
      <c r="F39" s="287">
        <f>VLOOKUP(B39,'[5]Admin-Salaries'!A:R,5,FALSE)*SalaryOncostsMultiplier</f>
        <v>158773.35609911574</v>
      </c>
      <c r="G39" s="288">
        <f>VLOOKUP(B39,'[5]Admin-Salaries'!A:G,5,FALSE)*CasualLoadingMultiplier*SalaryOncostsCasualMultiplier/'[5]Admin-Other'!$B$22</f>
        <v>92.957239682705165</v>
      </c>
      <c r="H39" s="289">
        <v>175522.96871143242</v>
      </c>
      <c r="I39" s="290">
        <v>115.99613946068287</v>
      </c>
    </row>
    <row r="40" spans="2:11" x14ac:dyDescent="0.2">
      <c r="B40" s="67" t="s">
        <v>75</v>
      </c>
      <c r="C40" s="67" t="s">
        <v>236</v>
      </c>
      <c r="D40" s="447"/>
      <c r="E40" s="286" t="s">
        <v>11</v>
      </c>
      <c r="F40" s="287">
        <f>VLOOKUP(B40,'[5]Admin-Salaries'!A:R,5,FALSE)*SalaryOncostsMultiplier</f>
        <v>161678.37845354274</v>
      </c>
      <c r="G40" s="288">
        <f>VLOOKUP(B40,'[5]Admin-Salaries'!A:G,5,FALSE)*CasualLoadingMultiplier*SalaryOncostsCasualMultiplier/'[5]Admin-Other'!$B$22</f>
        <v>94.658046832712827</v>
      </c>
      <c r="H40" s="289">
        <v>178734.45305836396</v>
      </c>
      <c r="I40" s="290">
        <v>118.11848156164695</v>
      </c>
    </row>
    <row r="41" spans="2:11" ht="13.5" thickBot="1" x14ac:dyDescent="0.25">
      <c r="B41" s="67" t="s">
        <v>74</v>
      </c>
      <c r="C41" s="67" t="s">
        <v>237</v>
      </c>
      <c r="D41" s="448"/>
      <c r="E41" s="291" t="s">
        <v>10</v>
      </c>
      <c r="F41" s="292">
        <f>VLOOKUP(B41,'[5]Admin-Salaries'!A:R,5,FALSE)*SalaryOncostsMultiplier</f>
        <v>164942.88470049345</v>
      </c>
      <c r="G41" s="293">
        <f>VLOOKUP(B41,'[5]Admin-Salaries'!A:G,5,FALSE)*CasualLoadingMultiplier*SalaryOncostsCasualMultiplier/'[5]Admin-Other'!$B$22</f>
        <v>96.56932147664017</v>
      </c>
      <c r="H41" s="294">
        <v>182343.34463765458</v>
      </c>
      <c r="I41" s="295">
        <v>120.50345427492246</v>
      </c>
      <c r="K41" s="296"/>
    </row>
  </sheetData>
  <protectedRanges>
    <protectedRange sqref="I3 I5" name="FTE Fraction General_1"/>
  </protectedRanges>
  <mergeCells count="12">
    <mergeCell ref="D34:D37"/>
    <mergeCell ref="D38:D41"/>
    <mergeCell ref="D9:D11"/>
    <mergeCell ref="D12:D13"/>
    <mergeCell ref="D14:D17"/>
    <mergeCell ref="D18:D21"/>
    <mergeCell ref="D22:D25"/>
    <mergeCell ref="D7:E7"/>
    <mergeCell ref="F7:G7"/>
    <mergeCell ref="H7:J7"/>
    <mergeCell ref="D26:D29"/>
    <mergeCell ref="D30:D33"/>
  </mergeCells>
  <printOptions horizontalCentered="1"/>
  <pageMargins left="0.19685039370078741" right="0.19685039370078741" top="0.47244094488188981" bottom="0.39370078740157483" header="0.19685039370078741" footer="0.19685039370078741"/>
  <pageSetup paperSize="9" scale="74" orientation="portrait" horizontalDpi="1200" verticalDpi="1200" r:id="rId1"/>
  <headerFooter alignWithMargins="0">
    <oddHeader>&amp;L&amp;"Arial,Bold"University of Queensland Confidential&amp;C&amp;A&amp;RPage &amp;P</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60171-56E1-4440-87B7-8E45981C69CD}">
  <dimension ref="A1:D6"/>
  <sheetViews>
    <sheetView workbookViewId="0">
      <selection activeCell="E11" sqref="E11"/>
    </sheetView>
  </sheetViews>
  <sheetFormatPr defaultRowHeight="12.75" x14ac:dyDescent="0.2"/>
  <sheetData>
    <row r="1" spans="1:4" x14ac:dyDescent="0.2">
      <c r="A1" s="1" t="s">
        <v>260</v>
      </c>
      <c r="B1" s="1" t="s">
        <v>41</v>
      </c>
      <c r="C1" s="1" t="s">
        <v>42</v>
      </c>
      <c r="D1" s="1"/>
    </row>
    <row r="2" spans="1:4" x14ac:dyDescent="0.2">
      <c r="A2" s="1" t="s">
        <v>24</v>
      </c>
      <c r="B2">
        <v>0</v>
      </c>
      <c r="C2" s="1" t="s">
        <v>43</v>
      </c>
    </row>
    <row r="3" spans="1:4" x14ac:dyDescent="0.2">
      <c r="A3" s="1" t="s">
        <v>25</v>
      </c>
      <c r="B3">
        <v>0.5</v>
      </c>
      <c r="C3" s="1" t="s">
        <v>44</v>
      </c>
    </row>
    <row r="4" spans="1:4" x14ac:dyDescent="0.2">
      <c r="A4" s="1" t="s">
        <v>26</v>
      </c>
      <c r="B4">
        <v>1</v>
      </c>
    </row>
    <row r="5" spans="1:4" x14ac:dyDescent="0.2">
      <c r="B5">
        <v>1.5</v>
      </c>
    </row>
    <row r="6" spans="1:4" x14ac:dyDescent="0.2">
      <c r="B6">
        <v>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38D3-C6B2-4366-A225-496833B23E69}">
  <dimension ref="A1:R62"/>
  <sheetViews>
    <sheetView workbookViewId="0">
      <selection activeCell="H23" sqref="H23"/>
    </sheetView>
  </sheetViews>
  <sheetFormatPr defaultRowHeight="12.75" x14ac:dyDescent="0.2"/>
  <cols>
    <col min="1" max="1" width="22" customWidth="1"/>
  </cols>
  <sheetData>
    <row r="1" spans="1:18" x14ac:dyDescent="0.2">
      <c r="A1" s="3" t="s">
        <v>45</v>
      </c>
      <c r="B1" s="3">
        <v>2019</v>
      </c>
      <c r="C1" s="3">
        <v>2020</v>
      </c>
      <c r="D1" s="3">
        <v>2021</v>
      </c>
      <c r="E1" s="3">
        <v>2022</v>
      </c>
      <c r="F1" s="3">
        <v>2023</v>
      </c>
      <c r="G1" s="3">
        <v>2024</v>
      </c>
      <c r="H1" s="3">
        <v>2025</v>
      </c>
      <c r="I1" s="3">
        <v>2026</v>
      </c>
      <c r="J1" s="3">
        <v>2027</v>
      </c>
      <c r="K1" s="3">
        <v>2028</v>
      </c>
      <c r="L1" s="3">
        <v>2029</v>
      </c>
      <c r="M1" s="3">
        <v>2030</v>
      </c>
      <c r="N1" s="3">
        <v>2031</v>
      </c>
      <c r="O1" s="3">
        <v>2032</v>
      </c>
      <c r="P1" s="3">
        <v>2033</v>
      </c>
      <c r="Q1" s="3">
        <v>2034</v>
      </c>
      <c r="R1" s="3">
        <v>2035</v>
      </c>
    </row>
    <row r="2" spans="1:18" x14ac:dyDescent="0.2">
      <c r="A2" s="4" t="s">
        <v>46</v>
      </c>
      <c r="B2" s="5"/>
      <c r="C2" s="5"/>
      <c r="D2" s="5"/>
      <c r="E2" s="5"/>
      <c r="F2" s="5"/>
      <c r="G2" s="5"/>
      <c r="H2" s="5"/>
      <c r="I2" s="5"/>
      <c r="J2" s="5"/>
      <c r="K2" s="5"/>
      <c r="L2" s="5"/>
      <c r="M2" s="5"/>
      <c r="N2" s="5"/>
      <c r="O2" s="5"/>
      <c r="P2" s="5"/>
      <c r="Q2" s="5"/>
      <c r="R2" s="5"/>
    </row>
    <row r="3" spans="1:18" x14ac:dyDescent="0.2">
      <c r="A3" s="4" t="s">
        <v>47</v>
      </c>
      <c r="B3" s="5"/>
      <c r="C3" s="5"/>
      <c r="D3" s="5"/>
      <c r="E3" s="5"/>
      <c r="F3" s="5"/>
      <c r="G3" s="5"/>
      <c r="H3" s="5"/>
      <c r="I3" s="5"/>
      <c r="J3" s="5"/>
      <c r="K3" s="5"/>
      <c r="L3" s="5"/>
      <c r="M3" s="5"/>
      <c r="N3" s="5"/>
      <c r="O3" s="5"/>
      <c r="P3" s="5"/>
      <c r="Q3" s="5"/>
      <c r="R3" s="5"/>
    </row>
    <row r="4" spans="1:18" x14ac:dyDescent="0.2">
      <c r="A4" s="4" t="s">
        <v>48</v>
      </c>
      <c r="B4" s="5">
        <v>21908.8767918142</v>
      </c>
      <c r="C4" s="5">
        <v>21908.8767918142</v>
      </c>
      <c r="D4" s="5">
        <v>28597</v>
      </c>
      <c r="E4" s="5">
        <v>29168.94</v>
      </c>
      <c r="F4" s="5">
        <v>29752.318800000001</v>
      </c>
      <c r="G4" s="5">
        <v>30347.365176000003</v>
      </c>
      <c r="H4" s="5">
        <v>30954.312479520002</v>
      </c>
      <c r="I4" s="5">
        <v>31573.398729110402</v>
      </c>
      <c r="J4" s="5">
        <v>32204.866703692609</v>
      </c>
      <c r="K4" s="5">
        <v>32848.964037766462</v>
      </c>
      <c r="L4" s="5">
        <v>33505.943318521793</v>
      </c>
      <c r="M4" s="5">
        <v>34176.062184892231</v>
      </c>
      <c r="N4" s="5">
        <v>34859.583428590078</v>
      </c>
      <c r="O4" s="5">
        <v>35556.775097161881</v>
      </c>
      <c r="P4" s="5">
        <v>36267.910599105118</v>
      </c>
      <c r="Q4" s="5">
        <v>36993.268811087219</v>
      </c>
      <c r="R4" s="5">
        <v>37733.134187308962</v>
      </c>
    </row>
    <row r="5" spans="1:18" x14ac:dyDescent="0.2">
      <c r="A5" s="4" t="s">
        <v>49</v>
      </c>
      <c r="B5" s="5">
        <v>181964.84904659999</v>
      </c>
      <c r="C5" s="5">
        <v>185422.18117848536</v>
      </c>
      <c r="D5" s="5">
        <v>189130.62480205507</v>
      </c>
      <c r="E5" s="5">
        <v>192913.23729809618</v>
      </c>
      <c r="F5" s="5">
        <v>196771.50204405811</v>
      </c>
      <c r="G5" s="5">
        <v>200706.93208493927</v>
      </c>
      <c r="H5" s="5">
        <v>204721.07072663808</v>
      </c>
      <c r="I5" s="5">
        <v>208815.49214117083</v>
      </c>
      <c r="J5" s="5">
        <v>212991.80198399426</v>
      </c>
      <c r="K5" s="5">
        <v>217251.63802367414</v>
      </c>
      <c r="L5" s="5">
        <v>221596.67078414766</v>
      </c>
      <c r="M5" s="5">
        <v>226028.60419983062</v>
      </c>
      <c r="N5" s="5">
        <v>230549.17628382726</v>
      </c>
      <c r="O5" s="5">
        <v>235160.15980950379</v>
      </c>
      <c r="P5" s="5">
        <v>239863.36300569389</v>
      </c>
      <c r="Q5" s="5">
        <v>244660.63026580779</v>
      </c>
      <c r="R5" s="5">
        <v>249553.84287112395</v>
      </c>
    </row>
    <row r="6" spans="1:18" x14ac:dyDescent="0.2">
      <c r="A6" s="4" t="s">
        <v>50</v>
      </c>
      <c r="B6" s="5">
        <v>155627.8329258</v>
      </c>
      <c r="C6" s="5">
        <v>158584.76175139018</v>
      </c>
      <c r="D6" s="5">
        <v>161756.45698641796</v>
      </c>
      <c r="E6" s="5">
        <v>164991.58612614634</v>
      </c>
      <c r="F6" s="5">
        <v>168291.41784866928</v>
      </c>
      <c r="G6" s="5">
        <v>171657.24620564267</v>
      </c>
      <c r="H6" s="5">
        <v>175090.3911297555</v>
      </c>
      <c r="I6" s="5">
        <v>178592.19895235062</v>
      </c>
      <c r="J6" s="5">
        <v>182164.04293139765</v>
      </c>
      <c r="K6" s="5">
        <v>185807.32379002561</v>
      </c>
      <c r="L6" s="5">
        <v>189523.47026582612</v>
      </c>
      <c r="M6" s="5">
        <v>193313.93967114264</v>
      </c>
      <c r="N6" s="5">
        <v>197180.21846456549</v>
      </c>
      <c r="O6" s="5">
        <v>201123.8228338568</v>
      </c>
      <c r="P6" s="5">
        <v>205146.29929053393</v>
      </c>
      <c r="Q6" s="5">
        <v>209249.22527634463</v>
      </c>
      <c r="R6" s="5">
        <v>213434.20978187156</v>
      </c>
    </row>
    <row r="7" spans="1:18" x14ac:dyDescent="0.2">
      <c r="A7" s="4" t="s">
        <v>51</v>
      </c>
      <c r="B7" s="5">
        <v>150839.35729679998</v>
      </c>
      <c r="C7" s="5">
        <v>153705.30508543918</v>
      </c>
      <c r="D7" s="5">
        <v>156779.41118714795</v>
      </c>
      <c r="E7" s="5">
        <v>159914.99941089092</v>
      </c>
      <c r="F7" s="5">
        <v>163113.29939910874</v>
      </c>
      <c r="G7" s="5">
        <v>166375.5653870909</v>
      </c>
      <c r="H7" s="5">
        <v>169703.07669483274</v>
      </c>
      <c r="I7" s="5">
        <v>173097.1382287294</v>
      </c>
      <c r="J7" s="5">
        <v>176559.080993304</v>
      </c>
      <c r="K7" s="5">
        <v>180090.26261317008</v>
      </c>
      <c r="L7" s="5">
        <v>183692.06786543346</v>
      </c>
      <c r="M7" s="5">
        <v>187365.90922274216</v>
      </c>
      <c r="N7" s="5">
        <v>191113.227407197</v>
      </c>
      <c r="O7" s="5">
        <v>194935.49195534093</v>
      </c>
      <c r="P7" s="5">
        <v>198834.20179444776</v>
      </c>
      <c r="Q7" s="5">
        <v>202810.88583033675</v>
      </c>
      <c r="R7" s="5">
        <v>206867.10354694349</v>
      </c>
    </row>
    <row r="8" spans="1:18" x14ac:dyDescent="0.2">
      <c r="A8" s="4" t="s">
        <v>52</v>
      </c>
      <c r="B8" s="5">
        <v>146050.31000880001</v>
      </c>
      <c r="C8" s="5">
        <v>148825.26589896719</v>
      </c>
      <c r="D8" s="5">
        <v>151801.77121694654</v>
      </c>
      <c r="E8" s="5">
        <v>154837.80664128545</v>
      </c>
      <c r="F8" s="5">
        <v>157934.56277411117</v>
      </c>
      <c r="G8" s="5">
        <v>161093.2540295934</v>
      </c>
      <c r="H8" s="5">
        <v>164315.11911018527</v>
      </c>
      <c r="I8" s="5">
        <v>167601.421492389</v>
      </c>
      <c r="J8" s="5">
        <v>170953.44992223676</v>
      </c>
      <c r="K8" s="5">
        <v>174372.5189206815</v>
      </c>
      <c r="L8" s="5">
        <v>177859.96929909513</v>
      </c>
      <c r="M8" s="5">
        <v>181417.16868507705</v>
      </c>
      <c r="N8" s="5">
        <v>185045.51205877858</v>
      </c>
      <c r="O8" s="5">
        <v>188746.42229995417</v>
      </c>
      <c r="P8" s="5">
        <v>192521.35074595327</v>
      </c>
      <c r="Q8" s="5">
        <v>196371.77776087233</v>
      </c>
      <c r="R8" s="5">
        <v>200299.21331608979</v>
      </c>
    </row>
    <row r="9" spans="1:18" x14ac:dyDescent="0.2">
      <c r="A9" s="4" t="s">
        <v>53</v>
      </c>
      <c r="B9" s="5">
        <v>141261.8551674</v>
      </c>
      <c r="C9" s="5">
        <v>143945.8304155806</v>
      </c>
      <c r="D9" s="5">
        <v>146824.74702389221</v>
      </c>
      <c r="E9" s="5">
        <v>149761.24196437004</v>
      </c>
      <c r="F9" s="5">
        <v>152756.46680365744</v>
      </c>
      <c r="G9" s="5">
        <v>155811.59613973059</v>
      </c>
      <c r="H9" s="5">
        <v>158927.82806252522</v>
      </c>
      <c r="I9" s="5">
        <v>162106.38462377572</v>
      </c>
      <c r="J9" s="5">
        <v>165348.51231625126</v>
      </c>
      <c r="K9" s="5">
        <v>168655.48256257628</v>
      </c>
      <c r="L9" s="5">
        <v>172028.5922138278</v>
      </c>
      <c r="M9" s="5">
        <v>175469.16405810436</v>
      </c>
      <c r="N9" s="5">
        <v>178978.54733926646</v>
      </c>
      <c r="O9" s="5">
        <v>182558.11828605176</v>
      </c>
      <c r="P9" s="5">
        <v>186209.2806517728</v>
      </c>
      <c r="Q9" s="5">
        <v>189933.46626480826</v>
      </c>
      <c r="R9" s="5">
        <v>193732.13559010442</v>
      </c>
    </row>
    <row r="10" spans="1:18" x14ac:dyDescent="0.2">
      <c r="A10" s="4" t="s">
        <v>54</v>
      </c>
      <c r="B10" s="5">
        <v>135276.25283579997</v>
      </c>
      <c r="C10" s="5">
        <v>137846.50163968015</v>
      </c>
      <c r="D10" s="5">
        <v>140603.43167247376</v>
      </c>
      <c r="E10" s="5">
        <v>143415.50030592325</v>
      </c>
      <c r="F10" s="5">
        <v>146283.81031204169</v>
      </c>
      <c r="G10" s="5">
        <v>149209.48651828253</v>
      </c>
      <c r="H10" s="5">
        <v>152193.6762486482</v>
      </c>
      <c r="I10" s="5">
        <v>155237.54977362117</v>
      </c>
      <c r="J10" s="5">
        <v>158342.30076909359</v>
      </c>
      <c r="K10" s="5">
        <v>161509.14678447548</v>
      </c>
      <c r="L10" s="5">
        <v>164739.329720165</v>
      </c>
      <c r="M10" s="5">
        <v>168034.11631456829</v>
      </c>
      <c r="N10" s="5">
        <v>171394.79864085966</v>
      </c>
      <c r="O10" s="5">
        <v>174822.69461367687</v>
      </c>
      <c r="P10" s="5">
        <v>178319.1485059504</v>
      </c>
      <c r="Q10" s="5">
        <v>181885.53147606942</v>
      </c>
      <c r="R10" s="5">
        <v>185523.24210559079</v>
      </c>
    </row>
    <row r="11" spans="1:18" x14ac:dyDescent="0.2">
      <c r="A11" s="4" t="s">
        <v>55</v>
      </c>
      <c r="B11" s="5">
        <v>131685.49635599999</v>
      </c>
      <c r="C11" s="5">
        <v>134187.52078676398</v>
      </c>
      <c r="D11" s="5">
        <v>136871.27120249928</v>
      </c>
      <c r="E11" s="5">
        <v>139608.69662654927</v>
      </c>
      <c r="F11" s="5">
        <v>142400.87055908027</v>
      </c>
      <c r="G11" s="5">
        <v>145248.88797026189</v>
      </c>
      <c r="H11" s="5">
        <v>148153.86572966713</v>
      </c>
      <c r="I11" s="5">
        <v>151116.94304426046</v>
      </c>
      <c r="J11" s="5">
        <v>154139.28190514568</v>
      </c>
      <c r="K11" s="5">
        <v>157222.06754324862</v>
      </c>
      <c r="L11" s="5">
        <v>160366.50889411356</v>
      </c>
      <c r="M11" s="5">
        <v>163573.83907199587</v>
      </c>
      <c r="N11" s="5">
        <v>166845.31585343578</v>
      </c>
      <c r="O11" s="5">
        <v>170182.22217050451</v>
      </c>
      <c r="P11" s="5">
        <v>173585.86661391461</v>
      </c>
      <c r="Q11" s="5">
        <v>177057.5839461929</v>
      </c>
      <c r="R11" s="5">
        <v>180598.73562511674</v>
      </c>
    </row>
    <row r="12" spans="1:18" x14ac:dyDescent="0.2">
      <c r="A12" s="4" t="s">
        <v>56</v>
      </c>
      <c r="B12" s="5">
        <v>128094.698301</v>
      </c>
      <c r="C12" s="5">
        <v>130528.49756871897</v>
      </c>
      <c r="D12" s="5">
        <v>133139.06752009335</v>
      </c>
      <c r="E12" s="5">
        <v>135801.84887049522</v>
      </c>
      <c r="F12" s="5">
        <v>138517.88584790513</v>
      </c>
      <c r="G12" s="5">
        <v>141288.24356486322</v>
      </c>
      <c r="H12" s="5">
        <v>144114.00843616048</v>
      </c>
      <c r="I12" s="5">
        <v>146996.28860488368</v>
      </c>
      <c r="J12" s="5">
        <v>149936.21437698137</v>
      </c>
      <c r="K12" s="5">
        <v>152934.938664521</v>
      </c>
      <c r="L12" s="5">
        <v>155993.63743781144</v>
      </c>
      <c r="M12" s="5">
        <v>159113.51018656767</v>
      </c>
      <c r="N12" s="5">
        <v>162295.78039029904</v>
      </c>
      <c r="O12" s="5">
        <v>165541.69599810502</v>
      </c>
      <c r="P12" s="5">
        <v>168852.52991806713</v>
      </c>
      <c r="Q12" s="5">
        <v>172229.58051642848</v>
      </c>
      <c r="R12" s="5">
        <v>175674.17212675704</v>
      </c>
    </row>
    <row r="13" spans="1:18" x14ac:dyDescent="0.2">
      <c r="A13" s="4" t="s">
        <v>57</v>
      </c>
      <c r="B13" s="5">
        <v>124502.1436938</v>
      </c>
      <c r="C13" s="5">
        <v>126867.68442398217</v>
      </c>
      <c r="D13" s="5">
        <v>129405.0381124618</v>
      </c>
      <c r="E13" s="5">
        <v>131993.13887471103</v>
      </c>
      <c r="F13" s="5">
        <v>134633.00165220528</v>
      </c>
      <c r="G13" s="5">
        <v>137325.66168524939</v>
      </c>
      <c r="H13" s="5">
        <v>140072.17491895438</v>
      </c>
      <c r="I13" s="5">
        <v>142873.61841733346</v>
      </c>
      <c r="J13" s="5">
        <v>145731.09078568014</v>
      </c>
      <c r="K13" s="5">
        <v>148645.71260139372</v>
      </c>
      <c r="L13" s="5">
        <v>151618.62685342162</v>
      </c>
      <c r="M13" s="5">
        <v>154650.99939049006</v>
      </c>
      <c r="N13" s="5">
        <v>157744.01937829985</v>
      </c>
      <c r="O13" s="5">
        <v>160898.89976586585</v>
      </c>
      <c r="P13" s="5">
        <v>164116.87776118316</v>
      </c>
      <c r="Q13" s="5">
        <v>167399.21531640683</v>
      </c>
      <c r="R13" s="5">
        <v>170747.19962273497</v>
      </c>
    </row>
    <row r="14" spans="1:18" x14ac:dyDescent="0.2">
      <c r="A14" s="4" t="s">
        <v>58</v>
      </c>
      <c r="B14" s="5">
        <v>120911.37682019999</v>
      </c>
      <c r="C14" s="5">
        <v>123208.69297978378</v>
      </c>
      <c r="D14" s="5">
        <v>125672.86683937945</v>
      </c>
      <c r="E14" s="5">
        <v>128186.32417616705</v>
      </c>
      <c r="F14" s="5">
        <v>130750.05065969039</v>
      </c>
      <c r="G14" s="5">
        <v>133365.05167288418</v>
      </c>
      <c r="H14" s="5">
        <v>136032.35270634186</v>
      </c>
      <c r="I14" s="5">
        <v>138752.99976046872</v>
      </c>
      <c r="J14" s="5">
        <v>141528.05975567811</v>
      </c>
      <c r="K14" s="5">
        <v>144358.62095079166</v>
      </c>
      <c r="L14" s="5">
        <v>147245.79336980751</v>
      </c>
      <c r="M14" s="5">
        <v>150190.70923720364</v>
      </c>
      <c r="N14" s="5">
        <v>153194.52342194773</v>
      </c>
      <c r="O14" s="5">
        <v>156258.4138903867</v>
      </c>
      <c r="P14" s="5">
        <v>159383.58216819444</v>
      </c>
      <c r="Q14" s="5">
        <v>162571.25381155833</v>
      </c>
      <c r="R14" s="5">
        <v>165822.67888778952</v>
      </c>
    </row>
    <row r="15" spans="1:18" x14ac:dyDescent="0.2">
      <c r="A15" s="4" t="s">
        <v>59</v>
      </c>
      <c r="B15" s="5">
        <v>117319.45623479999</v>
      </c>
      <c r="C15" s="5">
        <v>119548.52590326116</v>
      </c>
      <c r="D15" s="5">
        <v>121939.4964213264</v>
      </c>
      <c r="E15" s="5">
        <v>124378.28634975293</v>
      </c>
      <c r="F15" s="5">
        <v>126865.85207674799</v>
      </c>
      <c r="G15" s="5">
        <v>129403.16911828295</v>
      </c>
      <c r="H15" s="5">
        <v>131991.23250064859</v>
      </c>
      <c r="I15" s="5">
        <v>134631.05715066157</v>
      </c>
      <c r="J15" s="5">
        <v>137323.67829367481</v>
      </c>
      <c r="K15" s="5">
        <v>140070.15185954832</v>
      </c>
      <c r="L15" s="5">
        <v>142871.55489673928</v>
      </c>
      <c r="M15" s="5">
        <v>145728.98599467406</v>
      </c>
      <c r="N15" s="5">
        <v>148643.56571456755</v>
      </c>
      <c r="O15" s="5">
        <v>151616.4370288589</v>
      </c>
      <c r="P15" s="5">
        <v>154648.76576943605</v>
      </c>
      <c r="Q15" s="5">
        <v>157741.74108482478</v>
      </c>
      <c r="R15" s="5">
        <v>160896.57590652129</v>
      </c>
    </row>
    <row r="16" spans="1:18" x14ac:dyDescent="0.2">
      <c r="A16" s="4" t="s">
        <v>60</v>
      </c>
      <c r="B16" s="5">
        <v>113728.12809599997</v>
      </c>
      <c r="C16" s="5">
        <v>115888.96252982397</v>
      </c>
      <c r="D16" s="5">
        <v>118206.74178042045</v>
      </c>
      <c r="E16" s="5">
        <v>120570.87661602884</v>
      </c>
      <c r="F16" s="5">
        <v>122982.29414834942</v>
      </c>
      <c r="G16" s="5">
        <v>125441.94003131642</v>
      </c>
      <c r="H16" s="5">
        <v>127950.77883194275</v>
      </c>
      <c r="I16" s="5">
        <v>130509.79440858161</v>
      </c>
      <c r="J16" s="5">
        <v>133119.99029675324</v>
      </c>
      <c r="K16" s="5">
        <v>135782.39010268834</v>
      </c>
      <c r="L16" s="5">
        <v>138498.03790474209</v>
      </c>
      <c r="M16" s="5">
        <v>141267.99866283694</v>
      </c>
      <c r="N16" s="5">
        <v>144093.35863609368</v>
      </c>
      <c r="O16" s="5">
        <v>146975.22580881556</v>
      </c>
      <c r="P16" s="5">
        <v>149914.73032499189</v>
      </c>
      <c r="Q16" s="5">
        <v>152913.02493149173</v>
      </c>
      <c r="R16" s="5">
        <v>155971.28543012156</v>
      </c>
    </row>
    <row r="17" spans="1:18" x14ac:dyDescent="0.2">
      <c r="A17" s="4" t="s">
        <v>61</v>
      </c>
      <c r="B17" s="5">
        <v>110136.69601919998</v>
      </c>
      <c r="C17" s="5">
        <v>112229.29324356478</v>
      </c>
      <c r="D17" s="5">
        <v>114473.87910843607</v>
      </c>
      <c r="E17" s="5">
        <v>116763.35669060479</v>
      </c>
      <c r="F17" s="5">
        <v>119098.62382441689</v>
      </c>
      <c r="G17" s="5">
        <v>121480.59630090524</v>
      </c>
      <c r="H17" s="5">
        <v>123910.20822692335</v>
      </c>
      <c r="I17" s="5">
        <v>126388.41239146182</v>
      </c>
      <c r="J17" s="5">
        <v>128916.18063929105</v>
      </c>
      <c r="K17" s="5">
        <v>131494.50425207688</v>
      </c>
      <c r="L17" s="5">
        <v>134124.39433711843</v>
      </c>
      <c r="M17" s="5">
        <v>136806.8822238608</v>
      </c>
      <c r="N17" s="5">
        <v>139543.01986833801</v>
      </c>
      <c r="O17" s="5">
        <v>142333.88026570476</v>
      </c>
      <c r="P17" s="5">
        <v>145180.55787101889</v>
      </c>
      <c r="Q17" s="5">
        <v>148084.16902843924</v>
      </c>
      <c r="R17" s="5">
        <v>151045.85240900805</v>
      </c>
    </row>
    <row r="18" spans="1:18" x14ac:dyDescent="0.2">
      <c r="A18" s="4" t="s">
        <v>62</v>
      </c>
      <c r="B18" s="5">
        <v>106545.388668</v>
      </c>
      <c r="C18" s="5">
        <v>108569.75105269199</v>
      </c>
      <c r="D18" s="5">
        <v>110741.14607374584</v>
      </c>
      <c r="E18" s="5">
        <v>112955.96899522076</v>
      </c>
      <c r="F18" s="5">
        <v>115215.08837512518</v>
      </c>
      <c r="G18" s="5">
        <v>117519.39014262769</v>
      </c>
      <c r="H18" s="5">
        <v>119869.77794548025</v>
      </c>
      <c r="I18" s="5">
        <v>122267.17350438987</v>
      </c>
      <c r="J18" s="5">
        <v>124712.51697447766</v>
      </c>
      <c r="K18" s="5">
        <v>127206.76731396723</v>
      </c>
      <c r="L18" s="5">
        <v>129750.90266024657</v>
      </c>
      <c r="M18" s="5">
        <v>132345.92071345152</v>
      </c>
      <c r="N18" s="5">
        <v>134992.83912772054</v>
      </c>
      <c r="O18" s="5">
        <v>137692.69591027495</v>
      </c>
      <c r="P18" s="5">
        <v>140446.54982848046</v>
      </c>
      <c r="Q18" s="5">
        <v>143255.48082505006</v>
      </c>
      <c r="R18" s="5">
        <v>146120.59044155106</v>
      </c>
    </row>
    <row r="19" spans="1:18" x14ac:dyDescent="0.2">
      <c r="A19" s="4" t="s">
        <v>63</v>
      </c>
      <c r="B19" s="5">
        <v>102954.018954</v>
      </c>
      <c r="C19" s="5">
        <v>104910.14531412598</v>
      </c>
      <c r="D19" s="5">
        <v>107008.3482204085</v>
      </c>
      <c r="E19" s="5">
        <v>109148.51518481667</v>
      </c>
      <c r="F19" s="5">
        <v>111331.48548851299</v>
      </c>
      <c r="G19" s="5">
        <v>113558.11519828327</v>
      </c>
      <c r="H19" s="5">
        <v>115829.27750224894</v>
      </c>
      <c r="I19" s="5">
        <v>118145.86305229391</v>
      </c>
      <c r="J19" s="5">
        <v>120508.7803133398</v>
      </c>
      <c r="K19" s="5">
        <v>122918.95591960661</v>
      </c>
      <c r="L19" s="5">
        <v>125377.33503799874</v>
      </c>
      <c r="M19" s="5">
        <v>127884.88173875872</v>
      </c>
      <c r="N19" s="5">
        <v>130442.5793735339</v>
      </c>
      <c r="O19" s="5">
        <v>133051.43096100457</v>
      </c>
      <c r="P19" s="5">
        <v>135712.45958022465</v>
      </c>
      <c r="Q19" s="5">
        <v>138426.70877182917</v>
      </c>
      <c r="R19" s="5">
        <v>141195.24294726574</v>
      </c>
    </row>
    <row r="20" spans="1:18" x14ac:dyDescent="0.2">
      <c r="A20" s="4" t="s">
        <v>64</v>
      </c>
      <c r="B20" s="5">
        <v>99362.628452399993</v>
      </c>
      <c r="C20" s="5">
        <v>101250.51839299558</v>
      </c>
      <c r="D20" s="5">
        <v>103275.52876085551</v>
      </c>
      <c r="E20" s="5">
        <v>105341.03933607262</v>
      </c>
      <c r="F20" s="5">
        <v>107447.86012279407</v>
      </c>
      <c r="G20" s="5">
        <v>109596.81732524995</v>
      </c>
      <c r="H20" s="5">
        <v>111788.75367175495</v>
      </c>
      <c r="I20" s="5">
        <v>114024.52874519005</v>
      </c>
      <c r="J20" s="5">
        <v>116305.01932009385</v>
      </c>
      <c r="K20" s="5">
        <v>118631.11970649572</v>
      </c>
      <c r="L20" s="5">
        <v>121003.74210062566</v>
      </c>
      <c r="M20" s="5">
        <v>123423.81694263818</v>
      </c>
      <c r="N20" s="5">
        <v>125892.29328149093</v>
      </c>
      <c r="O20" s="5">
        <v>128410.13914712075</v>
      </c>
      <c r="P20" s="5">
        <v>130978.34193006316</v>
      </c>
      <c r="Q20" s="5">
        <v>133597.90876866443</v>
      </c>
      <c r="R20" s="5">
        <v>136269.86694403773</v>
      </c>
    </row>
    <row r="21" spans="1:18" x14ac:dyDescent="0.2">
      <c r="A21" s="4" t="s">
        <v>65</v>
      </c>
      <c r="B21" s="5">
        <v>95771.321101199996</v>
      </c>
      <c r="C21" s="5">
        <v>97590.97620212278</v>
      </c>
      <c r="D21" s="5">
        <v>99542.795726165234</v>
      </c>
      <c r="E21" s="5">
        <v>101533.65164068853</v>
      </c>
      <c r="F21" s="5">
        <v>103564.3246735023</v>
      </c>
      <c r="G21" s="5">
        <v>105635.61116697236</v>
      </c>
      <c r="H21" s="5">
        <v>107748.32339031181</v>
      </c>
      <c r="I21" s="5">
        <v>109903.28985811805</v>
      </c>
      <c r="J21" s="5">
        <v>112101.35565528041</v>
      </c>
      <c r="K21" s="5">
        <v>114343.38276838601</v>
      </c>
      <c r="L21" s="5">
        <v>116630.25042375374</v>
      </c>
      <c r="M21" s="5">
        <v>118962.85543222881</v>
      </c>
      <c r="N21" s="5">
        <v>121342.11254087339</v>
      </c>
      <c r="O21" s="5">
        <v>123768.95479169085</v>
      </c>
      <c r="P21" s="5">
        <v>126244.33388752468</v>
      </c>
      <c r="Q21" s="5">
        <v>128769.22056527516</v>
      </c>
      <c r="R21" s="5">
        <v>131344.60497658065</v>
      </c>
    </row>
    <row r="22" spans="1:18" x14ac:dyDescent="0.2">
      <c r="A22" s="4" t="s">
        <v>66</v>
      </c>
      <c r="B22" s="5">
        <v>90982.263419399998</v>
      </c>
      <c r="C22" s="5">
        <v>92782.263419399998</v>
      </c>
      <c r="D22" s="5">
        <v>94637.908687788004</v>
      </c>
      <c r="E22" s="5">
        <v>96530.666861543767</v>
      </c>
      <c r="F22" s="5">
        <v>98461.280198774635</v>
      </c>
      <c r="G22" s="6">
        <v>100430.50580275014</v>
      </c>
      <c r="H22" s="5">
        <v>102439.11591880512</v>
      </c>
      <c r="I22" s="5">
        <v>104487.89823718125</v>
      </c>
      <c r="J22" s="5">
        <v>106577.65620192487</v>
      </c>
      <c r="K22" s="5">
        <v>108709.20932596338</v>
      </c>
      <c r="L22" s="5">
        <v>110883.39351248265</v>
      </c>
      <c r="M22" s="5">
        <v>113101.06138273231</v>
      </c>
      <c r="N22" s="5">
        <v>115363.08261038698</v>
      </c>
      <c r="O22" s="5">
        <v>117670.34426259471</v>
      </c>
      <c r="P22" s="5">
        <v>120023.7511478466</v>
      </c>
      <c r="Q22" s="5">
        <v>122424.22617080352</v>
      </c>
      <c r="R22" s="5">
        <v>124872.7106942196</v>
      </c>
    </row>
    <row r="23" spans="1:18" x14ac:dyDescent="0.2">
      <c r="A23" s="4" t="s">
        <v>67</v>
      </c>
      <c r="B23" s="5">
        <v>87930.844889999993</v>
      </c>
      <c r="C23" s="5">
        <v>89730.844889999993</v>
      </c>
      <c r="D23" s="5">
        <v>91525.461787799999</v>
      </c>
      <c r="E23" s="5">
        <v>93355.971023555991</v>
      </c>
      <c r="F23" s="5">
        <v>95223.090444027112</v>
      </c>
      <c r="G23" s="5">
        <v>97127.552252907655</v>
      </c>
      <c r="H23" s="5">
        <v>99070.103297965819</v>
      </c>
      <c r="I23" s="5">
        <v>101051.50536392514</v>
      </c>
      <c r="J23" s="5">
        <v>103072.53547120365</v>
      </c>
      <c r="K23" s="5">
        <v>105133.9861806277</v>
      </c>
      <c r="L23" s="5">
        <v>107236.66590424028</v>
      </c>
      <c r="M23" s="5">
        <v>109381.39922232507</v>
      </c>
      <c r="N23" s="5">
        <v>111569.02720677159</v>
      </c>
      <c r="O23" s="5">
        <v>113800.40775090702</v>
      </c>
      <c r="P23" s="5">
        <v>116076.41590592515</v>
      </c>
      <c r="Q23" s="5">
        <v>118397.94422404368</v>
      </c>
      <c r="R23" s="5">
        <v>120765.90310852454</v>
      </c>
    </row>
    <row r="24" spans="1:18" x14ac:dyDescent="0.2">
      <c r="A24" s="4" t="s">
        <v>68</v>
      </c>
      <c r="B24" s="5">
        <v>84878.420199999993</v>
      </c>
      <c r="C24" s="5">
        <v>86678.420199999993</v>
      </c>
      <c r="D24" s="5">
        <v>88411.988603999998</v>
      </c>
      <c r="E24" s="5">
        <v>90180.228376080006</v>
      </c>
      <c r="F24" s="5">
        <v>91983.832943601607</v>
      </c>
      <c r="G24" s="5">
        <v>93823.509602473641</v>
      </c>
      <c r="H24" s="5">
        <v>95699.979794523111</v>
      </c>
      <c r="I24" s="5">
        <v>97613.979390413573</v>
      </c>
      <c r="J24" s="5">
        <v>99566.258978221842</v>
      </c>
      <c r="K24" s="5">
        <v>101557.58415778627</v>
      </c>
      <c r="L24" s="5">
        <v>103588.735840942</v>
      </c>
      <c r="M24" s="5">
        <v>105660.51055776085</v>
      </c>
      <c r="N24" s="5">
        <v>107773.72076891607</v>
      </c>
      <c r="O24" s="5">
        <v>109929.1951842944</v>
      </c>
      <c r="P24" s="5">
        <v>112127.77908798028</v>
      </c>
      <c r="Q24" s="5">
        <v>114370.3346697399</v>
      </c>
      <c r="R24" s="5">
        <v>116657.7413631347</v>
      </c>
    </row>
    <row r="25" spans="1:18" x14ac:dyDescent="0.2">
      <c r="A25" s="4" t="s">
        <v>69</v>
      </c>
      <c r="B25" s="5">
        <v>81827.768569999986</v>
      </c>
      <c r="C25" s="5">
        <v>83627.768569999986</v>
      </c>
      <c r="D25" s="5">
        <v>85300.323941399984</v>
      </c>
      <c r="E25" s="5">
        <v>87006.330420227983</v>
      </c>
      <c r="F25" s="5">
        <v>88746.457028632547</v>
      </c>
      <c r="G25" s="5">
        <v>90521.386169205201</v>
      </c>
      <c r="H25" s="5">
        <v>92331.8138925893</v>
      </c>
      <c r="I25" s="5">
        <v>94178.450170441094</v>
      </c>
      <c r="J25" s="5">
        <v>96062.019173849912</v>
      </c>
      <c r="K25" s="5">
        <v>97983.259557326906</v>
      </c>
      <c r="L25" s="5">
        <v>99942.924748473437</v>
      </c>
      <c r="M25" s="5">
        <v>101941.78324344291</v>
      </c>
      <c r="N25" s="5">
        <v>103980.61890831176</v>
      </c>
      <c r="O25" s="5">
        <v>106060.231286478</v>
      </c>
      <c r="P25" s="5">
        <v>108181.43591220755</v>
      </c>
      <c r="Q25" s="5">
        <v>110345.0646304517</v>
      </c>
      <c r="R25" s="5">
        <v>112551.96592306074</v>
      </c>
    </row>
    <row r="26" spans="1:18" x14ac:dyDescent="0.2">
      <c r="A26" s="4" t="s">
        <v>70</v>
      </c>
      <c r="B26" s="5">
        <v>78775.934899999993</v>
      </c>
      <c r="C26" s="5">
        <v>80575.934899999993</v>
      </c>
      <c r="D26" s="5">
        <v>82187.453597999993</v>
      </c>
      <c r="E26" s="5">
        <v>83831.202669959996</v>
      </c>
      <c r="F26" s="5">
        <v>85507.826723359191</v>
      </c>
      <c r="G26" s="5">
        <v>87217.983257826374</v>
      </c>
      <c r="H26" s="5">
        <v>88962.342922982905</v>
      </c>
      <c r="I26" s="5">
        <v>90741.58978144257</v>
      </c>
      <c r="J26" s="5">
        <v>92556.421577071422</v>
      </c>
      <c r="K26" s="5">
        <v>94407.55000861286</v>
      </c>
      <c r="L26" s="5">
        <v>96295.701008785123</v>
      </c>
      <c r="M26" s="5">
        <v>98221.615028960819</v>
      </c>
      <c r="N26" s="5">
        <v>100186.04732954004</v>
      </c>
      <c r="O26" s="5">
        <v>102189.76827613084</v>
      </c>
      <c r="P26" s="5">
        <v>104233.56364165345</v>
      </c>
      <c r="Q26" s="5">
        <v>106318.23491448653</v>
      </c>
      <c r="R26" s="5">
        <v>108444.59961277626</v>
      </c>
    </row>
    <row r="27" spans="1:18" x14ac:dyDescent="0.2">
      <c r="A27" s="4" t="s">
        <v>71</v>
      </c>
      <c r="B27" s="5">
        <v>75019.564629999993</v>
      </c>
      <c r="C27" s="5">
        <v>76819.564629999993</v>
      </c>
      <c r="D27" s="5">
        <v>78355.955922599998</v>
      </c>
      <c r="E27" s="5">
        <v>79923.075041051998</v>
      </c>
      <c r="F27" s="5">
        <v>81521.536541873036</v>
      </c>
      <c r="G27" s="5">
        <v>83151.967272710506</v>
      </c>
      <c r="H27" s="5">
        <v>84815.006618164713</v>
      </c>
      <c r="I27" s="5">
        <v>86511.30675052802</v>
      </c>
      <c r="J27" s="5">
        <v>88241.532885538574</v>
      </c>
      <c r="K27" s="5">
        <v>90006.363543249347</v>
      </c>
      <c r="L27" s="5">
        <v>91806.490814114339</v>
      </c>
      <c r="M27" s="5">
        <v>93642.620630396617</v>
      </c>
      <c r="N27" s="5">
        <v>95515.47304300456</v>
      </c>
      <c r="O27" s="5">
        <v>97425.782503864655</v>
      </c>
      <c r="P27" s="5">
        <v>99374.298153941956</v>
      </c>
      <c r="Q27" s="5">
        <v>101361.7841170208</v>
      </c>
      <c r="R27" s="5">
        <v>103389.01979936121</v>
      </c>
    </row>
    <row r="28" spans="1:18" x14ac:dyDescent="0.2">
      <c r="A28" s="4" t="s">
        <v>72</v>
      </c>
      <c r="B28" s="5">
        <v>71264.345830000006</v>
      </c>
      <c r="C28" s="5">
        <v>73064.345830000006</v>
      </c>
      <c r="D28" s="5">
        <v>74525.632746599993</v>
      </c>
      <c r="E28" s="5">
        <v>76016.145401532005</v>
      </c>
      <c r="F28" s="5">
        <v>77536.468309562639</v>
      </c>
      <c r="G28" s="5">
        <v>79087.197675753894</v>
      </c>
      <c r="H28" s="5">
        <v>80668.941629268971</v>
      </c>
      <c r="I28" s="5">
        <v>82282.320461854353</v>
      </c>
      <c r="J28" s="5">
        <v>83927.966871091427</v>
      </c>
      <c r="K28" s="5">
        <v>85606.526208513271</v>
      </c>
      <c r="L28" s="5">
        <v>87318.656732683536</v>
      </c>
      <c r="M28" s="5">
        <v>89065.029867337202</v>
      </c>
      <c r="N28" s="5">
        <v>90846.330464683953</v>
      </c>
      <c r="O28" s="5">
        <v>92663.257073977627</v>
      </c>
      <c r="P28" s="5">
        <v>94516.522215457182</v>
      </c>
      <c r="Q28" s="5">
        <v>96406.852659766329</v>
      </c>
      <c r="R28" s="5">
        <v>98334.989712961658</v>
      </c>
    </row>
    <row r="29" spans="1:18" x14ac:dyDescent="0.2">
      <c r="A29" s="4" t="s">
        <v>73</v>
      </c>
      <c r="B29" s="5">
        <v>67542.886499999993</v>
      </c>
      <c r="C29" s="5">
        <v>69342.886499999993</v>
      </c>
      <c r="D29" s="5">
        <v>70729.744229999997</v>
      </c>
      <c r="E29" s="5">
        <v>72144.339114599992</v>
      </c>
      <c r="F29" s="5">
        <v>73587.225896892007</v>
      </c>
      <c r="G29" s="5">
        <v>75058.970414829833</v>
      </c>
      <c r="H29" s="5">
        <v>76560.149823126441</v>
      </c>
      <c r="I29" s="5">
        <v>78091.352819588967</v>
      </c>
      <c r="J29" s="5">
        <v>79653.179875980757</v>
      </c>
      <c r="K29" s="5">
        <v>81246.243473500363</v>
      </c>
      <c r="L29" s="5">
        <v>82871.16834297037</v>
      </c>
      <c r="M29" s="5">
        <v>84528.59170982978</v>
      </c>
      <c r="N29" s="5">
        <v>86219.163544026393</v>
      </c>
      <c r="O29" s="5">
        <v>87943.54681490692</v>
      </c>
      <c r="P29" s="5">
        <v>89702.417751205066</v>
      </c>
      <c r="Q29" s="5">
        <v>91496.466106229156</v>
      </c>
      <c r="R29" s="5">
        <v>93326.395428353746</v>
      </c>
    </row>
    <row r="30" spans="1:18" x14ac:dyDescent="0.2">
      <c r="A30" s="4" t="s">
        <v>74</v>
      </c>
      <c r="B30" s="5">
        <v>119678.38111379999</v>
      </c>
      <c r="C30" s="5">
        <v>121952.27035496218</v>
      </c>
      <c r="D30" s="5">
        <v>124391.31576206142</v>
      </c>
      <c r="E30" s="5">
        <v>126879.14207730265</v>
      </c>
      <c r="F30" s="5">
        <v>129416.7249188487</v>
      </c>
      <c r="G30" s="5">
        <v>132005.05941722568</v>
      </c>
      <c r="H30" s="5">
        <v>134645.16060557018</v>
      </c>
      <c r="I30" s="5">
        <v>137338.0638176816</v>
      </c>
      <c r="J30" s="5">
        <v>140084.82509403524</v>
      </c>
      <c r="K30" s="5">
        <v>142886.52159591595</v>
      </c>
      <c r="L30" s="5">
        <v>145744.25202783427</v>
      </c>
      <c r="M30" s="5">
        <v>148659.13706839096</v>
      </c>
      <c r="N30" s="5">
        <v>151632.3198097588</v>
      </c>
      <c r="O30" s="5">
        <v>154664.96620595397</v>
      </c>
      <c r="P30" s="5">
        <v>157758.26553007305</v>
      </c>
      <c r="Q30" s="5">
        <v>160913.43084067453</v>
      </c>
      <c r="R30" s="5">
        <v>164131.69945748802</v>
      </c>
    </row>
    <row r="31" spans="1:18" x14ac:dyDescent="0.2">
      <c r="A31" s="4" t="s">
        <v>75</v>
      </c>
      <c r="B31" s="5">
        <v>117309.73803179999</v>
      </c>
      <c r="C31" s="5">
        <v>119538.62305440416</v>
      </c>
      <c r="D31" s="5">
        <v>121929.39551549226</v>
      </c>
      <c r="E31" s="5">
        <v>124367.9834258021</v>
      </c>
      <c r="F31" s="5">
        <v>126855.34309431814</v>
      </c>
      <c r="G31" s="5">
        <v>129392.44995620452</v>
      </c>
      <c r="H31" s="5">
        <v>131980.29895532862</v>
      </c>
      <c r="I31" s="5">
        <v>134619.90493443521</v>
      </c>
      <c r="J31" s="5">
        <v>137312.30303312393</v>
      </c>
      <c r="K31" s="5">
        <v>140058.54909378639</v>
      </c>
      <c r="L31" s="5">
        <v>142859.72007566213</v>
      </c>
      <c r="M31" s="5">
        <v>145716.91447717539</v>
      </c>
      <c r="N31" s="5">
        <v>148631.25276671888</v>
      </c>
      <c r="O31" s="5">
        <v>151603.87782205327</v>
      </c>
      <c r="P31" s="5">
        <v>154635.95537849434</v>
      </c>
      <c r="Q31" s="5">
        <v>157728.67448606424</v>
      </c>
      <c r="R31" s="5">
        <v>160883.24797578552</v>
      </c>
    </row>
    <row r="32" spans="1:18" x14ac:dyDescent="0.2">
      <c r="A32" s="4" t="s">
        <v>76</v>
      </c>
      <c r="B32" s="5">
        <v>115201.92736079998</v>
      </c>
      <c r="C32" s="5">
        <v>117390.76398065519</v>
      </c>
      <c r="D32" s="5">
        <v>119738.57926026829</v>
      </c>
      <c r="E32" s="5">
        <v>122133.35084547364</v>
      </c>
      <c r="F32" s="5">
        <v>124576.01786238312</v>
      </c>
      <c r="G32" s="5">
        <v>127067.53821963078</v>
      </c>
      <c r="H32" s="5">
        <v>129608.8889840234</v>
      </c>
      <c r="I32" s="5">
        <v>132201.06676370389</v>
      </c>
      <c r="J32" s="5">
        <v>134845.08809897795</v>
      </c>
      <c r="K32" s="5">
        <v>137541.98986095752</v>
      </c>
      <c r="L32" s="5">
        <v>140292.82965817666</v>
      </c>
      <c r="M32" s="5">
        <v>143098.6862513402</v>
      </c>
      <c r="N32" s="5">
        <v>145960.65997636699</v>
      </c>
      <c r="O32" s="5">
        <v>148879.87317589435</v>
      </c>
      <c r="P32" s="5">
        <v>151857.47063941223</v>
      </c>
      <c r="Q32" s="5">
        <v>154894.62005220051</v>
      </c>
      <c r="R32" s="5">
        <v>157992.51245324453</v>
      </c>
    </row>
    <row r="33" spans="1:18" x14ac:dyDescent="0.2">
      <c r="A33" s="4" t="s">
        <v>77</v>
      </c>
      <c r="B33" s="5">
        <v>113095.08331319998</v>
      </c>
      <c r="C33" s="5">
        <v>115243.88989615078</v>
      </c>
      <c r="D33" s="5">
        <v>117548.76769407379</v>
      </c>
      <c r="E33" s="5">
        <v>119899.74304795526</v>
      </c>
      <c r="F33" s="5">
        <v>122297.73790891438</v>
      </c>
      <c r="G33" s="5">
        <v>124743.69266709268</v>
      </c>
      <c r="H33" s="5">
        <v>127238.56652043453</v>
      </c>
      <c r="I33" s="5">
        <v>129783.33785084322</v>
      </c>
      <c r="J33" s="5">
        <v>132379.00460786009</v>
      </c>
      <c r="K33" s="5">
        <v>135026.58470001727</v>
      </c>
      <c r="L33" s="5">
        <v>137727.11639401762</v>
      </c>
      <c r="M33" s="5">
        <v>140481.65872189798</v>
      </c>
      <c r="N33" s="5">
        <v>143291.29189633593</v>
      </c>
      <c r="O33" s="5">
        <v>146157.11773426266</v>
      </c>
      <c r="P33" s="5">
        <v>149080.26008894792</v>
      </c>
      <c r="Q33" s="5">
        <v>152061.86529072686</v>
      </c>
      <c r="R33" s="5">
        <v>155103.1025965414</v>
      </c>
    </row>
    <row r="34" spans="1:18" x14ac:dyDescent="0.2">
      <c r="A34" s="4" t="s">
        <v>78</v>
      </c>
      <c r="B34" s="5">
        <v>108318.36307199998</v>
      </c>
      <c r="C34" s="5">
        <v>110376.41197036798</v>
      </c>
      <c r="D34" s="5">
        <v>112583.94020977533</v>
      </c>
      <c r="E34" s="5">
        <v>114835.61901397083</v>
      </c>
      <c r="F34" s="5">
        <v>117132.33139425026</v>
      </c>
      <c r="G34" s="5">
        <v>119474.97802213527</v>
      </c>
      <c r="H34" s="5">
        <v>121864.47758257797</v>
      </c>
      <c r="I34" s="5">
        <v>124301.76713422952</v>
      </c>
      <c r="J34" s="5">
        <v>126787.80247691412</v>
      </c>
      <c r="K34" s="5">
        <v>129323.55852645241</v>
      </c>
      <c r="L34" s="5">
        <v>131910.02969698148</v>
      </c>
      <c r="M34" s="5">
        <v>134548.23029092111</v>
      </c>
      <c r="N34" s="5">
        <v>137239.19489673956</v>
      </c>
      <c r="O34" s="5">
        <v>139983.97879467433</v>
      </c>
      <c r="P34" s="5">
        <v>142783.65837056783</v>
      </c>
      <c r="Q34" s="5">
        <v>145639.33153797919</v>
      </c>
      <c r="R34" s="5">
        <v>148552.11816873876</v>
      </c>
    </row>
    <row r="35" spans="1:18" x14ac:dyDescent="0.2">
      <c r="A35" s="4" t="s">
        <v>79</v>
      </c>
      <c r="B35" s="5">
        <v>104366.22456</v>
      </c>
      <c r="C35" s="5">
        <v>106349.18282664001</v>
      </c>
      <c r="D35" s="5">
        <v>108476.1664831728</v>
      </c>
      <c r="E35" s="5">
        <v>110645.68981283625</v>
      </c>
      <c r="F35" s="5">
        <v>112858.60360909298</v>
      </c>
      <c r="G35" s="5">
        <v>115115.77568127484</v>
      </c>
      <c r="H35" s="5">
        <v>117418.09119490033</v>
      </c>
      <c r="I35" s="5">
        <v>119766.45301879833</v>
      </c>
      <c r="J35" s="5">
        <v>122161.78207917429</v>
      </c>
      <c r="K35" s="5">
        <v>124605.01772075778</v>
      </c>
      <c r="L35" s="5">
        <v>127097.11807517293</v>
      </c>
      <c r="M35" s="5">
        <v>129639.06043667637</v>
      </c>
      <c r="N35" s="5">
        <v>132231.84164540991</v>
      </c>
      <c r="O35" s="5">
        <v>134876.47847831808</v>
      </c>
      <c r="P35" s="5">
        <v>137574.00804788448</v>
      </c>
      <c r="Q35" s="5">
        <v>140325.48820884214</v>
      </c>
      <c r="R35" s="5">
        <v>143131.997973019</v>
      </c>
    </row>
    <row r="36" spans="1:18" x14ac:dyDescent="0.2">
      <c r="A36" s="4" t="s">
        <v>80</v>
      </c>
      <c r="B36" s="5">
        <v>100418.24356799999</v>
      </c>
      <c r="C36" s="5">
        <v>102326.19019579198</v>
      </c>
      <c r="D36" s="5">
        <v>104372.71399970782</v>
      </c>
      <c r="E36" s="5">
        <v>106460.16827970197</v>
      </c>
      <c r="F36" s="5">
        <v>108589.37164529601</v>
      </c>
      <c r="G36" s="5">
        <v>110761.15907820193</v>
      </c>
      <c r="H36" s="5">
        <v>112976.38225976597</v>
      </c>
      <c r="I36" s="5">
        <v>115235.9099049613</v>
      </c>
      <c r="J36" s="5">
        <v>117540.62810306053</v>
      </c>
      <c r="K36" s="5">
        <v>119891.44066512174</v>
      </c>
      <c r="L36" s="5">
        <v>122289.26947842419</v>
      </c>
      <c r="M36" s="5">
        <v>124735.05486799269</v>
      </c>
      <c r="N36" s="5">
        <v>127229.75596535254</v>
      </c>
      <c r="O36" s="5">
        <v>129774.3510846596</v>
      </c>
      <c r="P36" s="5">
        <v>132369.83810635278</v>
      </c>
      <c r="Q36" s="5">
        <v>135017.23486847986</v>
      </c>
      <c r="R36" s="5">
        <v>137717.57956584945</v>
      </c>
    </row>
    <row r="37" spans="1:18" x14ac:dyDescent="0.2">
      <c r="A37" s="4" t="s">
        <v>81</v>
      </c>
      <c r="B37" s="5">
        <v>96466.063480800003</v>
      </c>
      <c r="C37" s="5">
        <v>98298.918686935198</v>
      </c>
      <c r="D37" s="5">
        <v>100264.89706067392</v>
      </c>
      <c r="E37" s="5">
        <v>102270.19500188739</v>
      </c>
      <c r="F37" s="5">
        <v>104315.59890192513</v>
      </c>
      <c r="G37" s="5">
        <v>106401.91087996363</v>
      </c>
      <c r="H37" s="5">
        <v>108529.9490975629</v>
      </c>
      <c r="I37" s="5">
        <v>110700.54807951415</v>
      </c>
      <c r="J37" s="5">
        <v>112914.55904110442</v>
      </c>
      <c r="K37" s="5">
        <v>115172.85022192652</v>
      </c>
      <c r="L37" s="5">
        <v>117476.30722636507</v>
      </c>
      <c r="M37" s="5">
        <v>119825.83337089236</v>
      </c>
      <c r="N37" s="5">
        <v>122222.35003831022</v>
      </c>
      <c r="O37" s="5">
        <v>124666.79703907642</v>
      </c>
      <c r="P37" s="5">
        <v>127160.13297985794</v>
      </c>
      <c r="Q37" s="5">
        <v>129703.33563945509</v>
      </c>
      <c r="R37" s="5">
        <v>132297.40235224421</v>
      </c>
    </row>
    <row r="38" spans="1:18" x14ac:dyDescent="0.2">
      <c r="A38" s="4" t="s">
        <v>82</v>
      </c>
      <c r="B38" s="5">
        <v>93085.989326999988</v>
      </c>
      <c r="C38" s="5">
        <v>94885.989326999988</v>
      </c>
      <c r="D38" s="5">
        <v>96783.709113539997</v>
      </c>
      <c r="E38" s="5">
        <v>98719.383295810796</v>
      </c>
      <c r="F38" s="5">
        <v>100693.77096172702</v>
      </c>
      <c r="G38" s="5">
        <v>102707.64638096155</v>
      </c>
      <c r="H38" s="5">
        <v>104761.79930858077</v>
      </c>
      <c r="I38" s="5">
        <v>106857.03529475238</v>
      </c>
      <c r="J38" s="5">
        <v>108994.17600064742</v>
      </c>
      <c r="K38" s="5">
        <v>111174.05952066038</v>
      </c>
      <c r="L38" s="5">
        <v>113397.5407110736</v>
      </c>
      <c r="M38" s="5">
        <v>115665.49152529506</v>
      </c>
      <c r="N38" s="5">
        <v>117978.80135580097</v>
      </c>
      <c r="O38" s="5">
        <v>120338.37738291698</v>
      </c>
      <c r="P38" s="5">
        <v>122745.14493057532</v>
      </c>
      <c r="Q38" s="5">
        <v>125200.04782918683</v>
      </c>
      <c r="R38" s="5">
        <v>127704.04878577057</v>
      </c>
    </row>
    <row r="39" spans="1:18" x14ac:dyDescent="0.2">
      <c r="A39" s="4" t="s">
        <v>83</v>
      </c>
      <c r="B39" s="5">
        <v>90438.124959999986</v>
      </c>
      <c r="C39" s="5">
        <v>92238.124959999986</v>
      </c>
      <c r="D39" s="5">
        <v>94082.887459199977</v>
      </c>
      <c r="E39" s="5">
        <v>95964.545208383992</v>
      </c>
      <c r="F39" s="5">
        <v>97883.836112551668</v>
      </c>
      <c r="G39" s="5">
        <v>99841.512834802706</v>
      </c>
      <c r="H39" s="5">
        <v>101838.34309149877</v>
      </c>
      <c r="I39" s="5">
        <v>103875.10995332873</v>
      </c>
      <c r="J39" s="5">
        <v>105952.6121523953</v>
      </c>
      <c r="K39" s="5">
        <v>108071.66439544321</v>
      </c>
      <c r="L39" s="5">
        <v>110233.09768335208</v>
      </c>
      <c r="M39" s="5">
        <v>112437.75963701912</v>
      </c>
      <c r="N39" s="5">
        <v>114686.5148297595</v>
      </c>
      <c r="O39" s="5">
        <v>116980.2451263547</v>
      </c>
      <c r="P39" s="5">
        <v>119319.85002888177</v>
      </c>
      <c r="Q39" s="5">
        <v>121706.24702945941</v>
      </c>
      <c r="R39" s="5">
        <v>124140.37197004861</v>
      </c>
    </row>
    <row r="40" spans="1:18" x14ac:dyDescent="0.2">
      <c r="A40" s="4" t="s">
        <v>84</v>
      </c>
      <c r="B40" s="5">
        <v>87829.627619999985</v>
      </c>
      <c r="C40" s="5">
        <v>89629.627619999985</v>
      </c>
      <c r="D40" s="5">
        <v>91422.22017239999</v>
      </c>
      <c r="E40" s="5">
        <v>93250.664575847986</v>
      </c>
      <c r="F40" s="5">
        <v>95115.677867364953</v>
      </c>
      <c r="G40" s="5">
        <v>97017.991424712251</v>
      </c>
      <c r="H40" s="5">
        <v>98958.351253206507</v>
      </c>
      <c r="I40" s="5">
        <v>100937.51827827064</v>
      </c>
      <c r="J40" s="5">
        <v>102956.26864383605</v>
      </c>
      <c r="K40" s="5">
        <v>105015.39401671277</v>
      </c>
      <c r="L40" s="5">
        <v>107115.70189704704</v>
      </c>
      <c r="M40" s="5">
        <v>109258.01593498798</v>
      </c>
      <c r="N40" s="5">
        <v>111443.17625368775</v>
      </c>
      <c r="O40" s="5">
        <v>113672.03977876152</v>
      </c>
      <c r="P40" s="5">
        <v>115945.48057433676</v>
      </c>
      <c r="Q40" s="5">
        <v>118264.39018582349</v>
      </c>
      <c r="R40" s="5">
        <v>120629.67798953995</v>
      </c>
    </row>
    <row r="41" spans="1:18" x14ac:dyDescent="0.2">
      <c r="A41" s="4" t="s">
        <v>85</v>
      </c>
      <c r="B41" s="5">
        <v>85222.689349999986</v>
      </c>
      <c r="C41" s="5">
        <v>87022.689349999986</v>
      </c>
      <c r="D41" s="5">
        <v>88763.143136999992</v>
      </c>
      <c r="E41" s="5">
        <v>90538.405999739989</v>
      </c>
      <c r="F41" s="5">
        <v>92349.174119734787</v>
      </c>
      <c r="G41" s="5">
        <v>94196.15760212949</v>
      </c>
      <c r="H41" s="5">
        <v>96080.080754172071</v>
      </c>
      <c r="I41" s="5">
        <v>98001.682369255519</v>
      </c>
      <c r="J41" s="5">
        <v>99961.716016640639</v>
      </c>
      <c r="K41" s="5">
        <v>101960.95033697346</v>
      </c>
      <c r="L41" s="5">
        <v>104000.16934371291</v>
      </c>
      <c r="M41" s="5">
        <v>106080.17273058719</v>
      </c>
      <c r="N41" s="5">
        <v>108201.77618519895</v>
      </c>
      <c r="O41" s="5">
        <v>110365.81170890293</v>
      </c>
      <c r="P41" s="5">
        <v>112573.12794308097</v>
      </c>
      <c r="Q41" s="5">
        <v>114824.5905019426</v>
      </c>
      <c r="R41" s="5">
        <v>117121.08231198146</v>
      </c>
    </row>
    <row r="42" spans="1:18" x14ac:dyDescent="0.2">
      <c r="A42" s="4" t="s">
        <v>86</v>
      </c>
      <c r="B42" s="5">
        <v>83267.075499999992</v>
      </c>
      <c r="C42" s="5">
        <v>85067.075499999992</v>
      </c>
      <c r="D42" s="5">
        <v>86768.41700999999</v>
      </c>
      <c r="E42" s="5">
        <v>88503.785350199993</v>
      </c>
      <c r="F42" s="5">
        <v>90273.861057204005</v>
      </c>
      <c r="G42" s="5">
        <v>92079.338278348077</v>
      </c>
      <c r="H42" s="5">
        <v>93920.925043915049</v>
      </c>
      <c r="I42" s="5">
        <v>95799.343544793344</v>
      </c>
      <c r="J42" s="5">
        <v>97715.330415689212</v>
      </c>
      <c r="K42" s="5">
        <v>99669.637024002994</v>
      </c>
      <c r="L42" s="5">
        <v>101663.02976448306</v>
      </c>
      <c r="M42" s="5">
        <v>103696.29035977273</v>
      </c>
      <c r="N42" s="5">
        <v>105770.2161669682</v>
      </c>
      <c r="O42" s="5">
        <v>107885.62049030754</v>
      </c>
      <c r="P42" s="5">
        <v>110043.3329001137</v>
      </c>
      <c r="Q42" s="5">
        <v>112244.19955811597</v>
      </c>
      <c r="R42" s="5">
        <v>114489.08354927829</v>
      </c>
    </row>
    <row r="43" spans="1:18" x14ac:dyDescent="0.2">
      <c r="A43" s="4" t="s">
        <v>87</v>
      </c>
      <c r="B43" s="5">
        <v>81310.483409999986</v>
      </c>
      <c r="C43" s="5">
        <v>83110.483409999986</v>
      </c>
      <c r="D43" s="5">
        <v>84772.693078199998</v>
      </c>
      <c r="E43" s="5">
        <v>86468.146939764003</v>
      </c>
      <c r="F43" s="5">
        <v>88197.509878559271</v>
      </c>
      <c r="G43" s="5">
        <v>89961.460076130461</v>
      </c>
      <c r="H43" s="5">
        <v>91760.689277653073</v>
      </c>
      <c r="I43" s="5">
        <v>93595.903063206133</v>
      </c>
      <c r="J43" s="5">
        <v>95467.821124470254</v>
      </c>
      <c r="K43" s="5">
        <v>97377.177546959661</v>
      </c>
      <c r="L43" s="5">
        <v>99324.721097898859</v>
      </c>
      <c r="M43" s="5">
        <v>101311.21551985684</v>
      </c>
      <c r="N43" s="5">
        <v>103337.43983025398</v>
      </c>
      <c r="O43" s="5">
        <v>105404.18862685905</v>
      </c>
      <c r="P43" s="5">
        <v>107512.27239939624</v>
      </c>
      <c r="Q43" s="5">
        <v>109662.51784738418</v>
      </c>
      <c r="R43" s="5">
        <v>111855.76820433186</v>
      </c>
    </row>
    <row r="44" spans="1:18" x14ac:dyDescent="0.2">
      <c r="A44" s="4" t="s">
        <v>88</v>
      </c>
      <c r="B44" s="5">
        <v>79356.876990000004</v>
      </c>
      <c r="C44" s="5">
        <v>81156.876990000004</v>
      </c>
      <c r="D44" s="5">
        <v>82780.014529799999</v>
      </c>
      <c r="E44" s="5">
        <v>84435.614820396018</v>
      </c>
      <c r="F44" s="5">
        <v>86124.327116803935</v>
      </c>
      <c r="G44" s="5">
        <v>87846.813659140011</v>
      </c>
      <c r="H44" s="5">
        <v>89603.749932322811</v>
      </c>
      <c r="I44" s="5">
        <v>91395.824930969262</v>
      </c>
      <c r="J44" s="5">
        <v>93223.741429588656</v>
      </c>
      <c r="K44" s="5">
        <v>95088.21625818043</v>
      </c>
      <c r="L44" s="5">
        <v>96989.980583344048</v>
      </c>
      <c r="M44" s="5">
        <v>98929.780195010913</v>
      </c>
      <c r="N44" s="5">
        <v>100908.37579891115</v>
      </c>
      <c r="O44" s="5">
        <v>102926.54331488936</v>
      </c>
      <c r="P44" s="5">
        <v>104985.07418118714</v>
      </c>
      <c r="Q44" s="5">
        <v>107084.77566481091</v>
      </c>
      <c r="R44" s="5">
        <v>109226.47117810712</v>
      </c>
    </row>
    <row r="45" spans="1:18" x14ac:dyDescent="0.2">
      <c r="A45" s="4" t="s">
        <v>89</v>
      </c>
      <c r="B45" s="5">
        <v>77400.254329999996</v>
      </c>
      <c r="C45" s="5">
        <v>79200.254329999996</v>
      </c>
      <c r="D45" s="5">
        <v>80784.259416599991</v>
      </c>
      <c r="E45" s="5">
        <v>82399.944604931996</v>
      </c>
      <c r="F45" s="5">
        <v>84047.943497030647</v>
      </c>
      <c r="G45" s="5">
        <v>85728.902366971262</v>
      </c>
      <c r="H45" s="5">
        <v>87443.480414310689</v>
      </c>
      <c r="I45" s="5">
        <v>89192.350022596889</v>
      </c>
      <c r="J45" s="5">
        <v>90976.197023048837</v>
      </c>
      <c r="K45" s="5">
        <v>92795.720963509826</v>
      </c>
      <c r="L45" s="5">
        <v>94651.635382780019</v>
      </c>
      <c r="M45" s="5">
        <v>96544.668090435618</v>
      </c>
      <c r="N45" s="5">
        <v>98475.561452244336</v>
      </c>
      <c r="O45" s="5">
        <v>100445.07268128922</v>
      </c>
      <c r="P45" s="5">
        <v>102453.97413491501</v>
      </c>
      <c r="Q45" s="5">
        <v>104503.05361761332</v>
      </c>
      <c r="R45" s="5">
        <v>106593.11468996557</v>
      </c>
    </row>
    <row r="46" spans="1:18" x14ac:dyDescent="0.2">
      <c r="A46" s="4" t="s">
        <v>90</v>
      </c>
      <c r="B46" s="5">
        <v>75506.819859999989</v>
      </c>
      <c r="C46" s="5">
        <v>77306.819859999989</v>
      </c>
      <c r="D46" s="5">
        <v>78852.956257199985</v>
      </c>
      <c r="E46" s="5">
        <v>80430.01538234399</v>
      </c>
      <c r="F46" s="5">
        <v>82038.615689990882</v>
      </c>
      <c r="G46" s="5">
        <v>83679.388003790693</v>
      </c>
      <c r="H46" s="5">
        <v>85352.975763866503</v>
      </c>
      <c r="I46" s="5">
        <v>87060.035279143834</v>
      </c>
      <c r="J46" s="5">
        <v>88801.235984726722</v>
      </c>
      <c r="K46" s="5">
        <v>90577.260704421264</v>
      </c>
      <c r="L46" s="5">
        <v>92388.805918509694</v>
      </c>
      <c r="M46" s="5">
        <v>94236.582036879874</v>
      </c>
      <c r="N46" s="5">
        <v>96121.313677617465</v>
      </c>
      <c r="O46" s="5">
        <v>98043.739951169831</v>
      </c>
      <c r="P46" s="5">
        <v>100004.61475019323</v>
      </c>
      <c r="Q46" s="5">
        <v>102004.70704519709</v>
      </c>
      <c r="R46" s="5">
        <v>104044.80118610105</v>
      </c>
    </row>
    <row r="47" spans="1:18" x14ac:dyDescent="0.2">
      <c r="A47" s="4" t="s">
        <v>91</v>
      </c>
      <c r="B47" s="5">
        <v>72872.256499999989</v>
      </c>
      <c r="C47" s="5">
        <v>74672.256499999989</v>
      </c>
      <c r="D47" s="5">
        <v>76165.701629999996</v>
      </c>
      <c r="E47" s="5">
        <v>77689.015662599995</v>
      </c>
      <c r="F47" s="5">
        <v>79242.795975851986</v>
      </c>
      <c r="G47" s="5">
        <v>80827.651895369025</v>
      </c>
      <c r="H47" s="5">
        <v>82444.2049332764</v>
      </c>
      <c r="I47" s="5">
        <v>84093.089031941927</v>
      </c>
      <c r="J47" s="5">
        <v>85774.950812580762</v>
      </c>
      <c r="K47" s="5">
        <v>87490.449828832381</v>
      </c>
      <c r="L47" s="5">
        <v>89240.258825409037</v>
      </c>
      <c r="M47" s="5">
        <v>91025.064001917213</v>
      </c>
      <c r="N47" s="5">
        <v>92845.565281955569</v>
      </c>
      <c r="O47" s="5">
        <v>94702.476587594676</v>
      </c>
      <c r="P47" s="5">
        <v>96596.52611934657</v>
      </c>
      <c r="Q47" s="5">
        <v>98528.456641733501</v>
      </c>
      <c r="R47" s="5">
        <v>100499.02577456817</v>
      </c>
    </row>
    <row r="48" spans="1:18" x14ac:dyDescent="0.2">
      <c r="A48" s="4" t="s">
        <v>92</v>
      </c>
      <c r="B48" s="5">
        <v>70241.921990000003</v>
      </c>
      <c r="C48" s="5">
        <v>72041.921990000003</v>
      </c>
      <c r="D48" s="5">
        <v>73482.760429800008</v>
      </c>
      <c r="E48" s="5">
        <v>74952.415638396007</v>
      </c>
      <c r="F48" s="5">
        <v>76451.463951163925</v>
      </c>
      <c r="G48" s="5">
        <v>77980.493230187203</v>
      </c>
      <c r="H48" s="5">
        <v>79540.103094790946</v>
      </c>
      <c r="I48" s="5">
        <v>81130.905156686771</v>
      </c>
      <c r="J48" s="5">
        <v>82753.523259820518</v>
      </c>
      <c r="K48" s="5">
        <v>84408.593725016923</v>
      </c>
      <c r="L48" s="5">
        <v>86096.765599517268</v>
      </c>
      <c r="M48" s="5">
        <v>87818.700911507622</v>
      </c>
      <c r="N48" s="5">
        <v>89575.074929737777</v>
      </c>
      <c r="O48" s="5">
        <v>91366.576428332541</v>
      </c>
      <c r="P48" s="5">
        <v>93193.907956899187</v>
      </c>
      <c r="Q48" s="5">
        <v>95057.786116037183</v>
      </c>
      <c r="R48" s="5">
        <v>96958.941838357918</v>
      </c>
    </row>
    <row r="49" spans="1:18" x14ac:dyDescent="0.2">
      <c r="A49" s="4" t="s">
        <v>93</v>
      </c>
      <c r="B49" s="5">
        <v>67608.408199999991</v>
      </c>
      <c r="C49" s="5">
        <v>69408.408199999991</v>
      </c>
      <c r="D49" s="7">
        <v>70796.576363999993</v>
      </c>
      <c r="E49" s="5">
        <v>72212.507891279995</v>
      </c>
      <c r="F49" s="5">
        <v>73656.7580491056</v>
      </c>
      <c r="G49" s="5">
        <v>75129.893210087714</v>
      </c>
      <c r="H49" s="5">
        <v>76632.491074289472</v>
      </c>
      <c r="I49" s="5">
        <v>78165.140895775272</v>
      </c>
      <c r="J49" s="5">
        <v>79728.443713690765</v>
      </c>
      <c r="K49" s="5">
        <v>81323.012587964593</v>
      </c>
      <c r="L49" s="5">
        <v>82949.47283972388</v>
      </c>
      <c r="M49" s="5">
        <v>84608.462296518352</v>
      </c>
      <c r="N49" s="5">
        <v>86300.631542448726</v>
      </c>
      <c r="O49" s="5">
        <v>88026.644173297696</v>
      </c>
      <c r="P49" s="5">
        <v>89787.177056763656</v>
      </c>
      <c r="Q49" s="5">
        <v>91582.920597898934</v>
      </c>
      <c r="R49" s="5">
        <v>93414.579009856912</v>
      </c>
    </row>
    <row r="50" spans="1:18" x14ac:dyDescent="0.2">
      <c r="A50" s="4" t="s">
        <v>94</v>
      </c>
      <c r="B50" s="5">
        <v>66291.941719999988</v>
      </c>
      <c r="C50" s="5">
        <v>68091.941719999988</v>
      </c>
      <c r="D50" s="5">
        <v>69453.780554399986</v>
      </c>
      <c r="E50" s="5">
        <v>70842.856165487989</v>
      </c>
      <c r="F50" s="5">
        <v>72259.71328879775</v>
      </c>
      <c r="G50" s="5">
        <v>73704.9075545737</v>
      </c>
      <c r="H50" s="5">
        <v>75179.005705665186</v>
      </c>
      <c r="I50" s="5">
        <v>76682.585819778484</v>
      </c>
      <c r="J50" s="5">
        <v>78216.237536174056</v>
      </c>
      <c r="K50" s="5">
        <v>79780.562286897533</v>
      </c>
      <c r="L50" s="5">
        <v>81376.173532635483</v>
      </c>
      <c r="M50" s="5">
        <v>83003.697003288195</v>
      </c>
      <c r="N50" s="5">
        <v>84663.770943353971</v>
      </c>
      <c r="O50" s="5">
        <v>86357.046362221052</v>
      </c>
      <c r="P50" s="5">
        <v>88084.187289465481</v>
      </c>
      <c r="Q50" s="5">
        <v>89845.871035254793</v>
      </c>
      <c r="R50" s="5">
        <v>91642.78845595989</v>
      </c>
    </row>
    <row r="51" spans="1:18" x14ac:dyDescent="0.2">
      <c r="A51" s="4" t="s">
        <v>95</v>
      </c>
      <c r="B51" s="5">
        <v>64974.96574</v>
      </c>
      <c r="C51" s="5">
        <v>66774.965739999985</v>
      </c>
      <c r="D51" s="5">
        <v>68110.465054799992</v>
      </c>
      <c r="E51" s="5">
        <v>69472.674355895986</v>
      </c>
      <c r="F51" s="5">
        <v>70862.127843013906</v>
      </c>
      <c r="G51" s="5">
        <v>72279.370399874198</v>
      </c>
      <c r="H51" s="5">
        <v>73724.957807871688</v>
      </c>
      <c r="I51" s="5">
        <v>75199.45696402913</v>
      </c>
      <c r="J51" s="5">
        <v>76703.446103309718</v>
      </c>
      <c r="K51" s="5">
        <v>78237.515025375906</v>
      </c>
      <c r="L51" s="5">
        <v>79802.265325883433</v>
      </c>
      <c r="M51" s="5">
        <v>81398.310632401102</v>
      </c>
      <c r="N51" s="5">
        <v>83026.276845049128</v>
      </c>
      <c r="O51" s="5">
        <v>84686.80238195011</v>
      </c>
      <c r="P51" s="5">
        <v>86380.538429589113</v>
      </c>
      <c r="Q51" s="5">
        <v>88108.149198180894</v>
      </c>
      <c r="R51" s="5">
        <v>89870.312182144509</v>
      </c>
    </row>
    <row r="52" spans="1:18" x14ac:dyDescent="0.2">
      <c r="A52" s="4" t="s">
        <v>96</v>
      </c>
      <c r="B52" s="5">
        <v>63657.969379999988</v>
      </c>
      <c r="C52" s="5">
        <v>65457.969379999988</v>
      </c>
      <c r="D52" s="5">
        <v>66767.128767599992</v>
      </c>
      <c r="E52" s="5">
        <v>68102.471342951991</v>
      </c>
      <c r="F52" s="5">
        <v>69464.520769811032</v>
      </c>
      <c r="G52" s="5">
        <v>70853.811185207247</v>
      </c>
      <c r="H52" s="5">
        <v>72270.887408911396</v>
      </c>
      <c r="I52" s="5">
        <v>73716.30515708962</v>
      </c>
      <c r="J52" s="5">
        <v>75190.631260231414</v>
      </c>
      <c r="K52" s="5">
        <v>76694.443885436034</v>
      </c>
      <c r="L52" s="5">
        <v>78228.332763144761</v>
      </c>
      <c r="M52" s="5">
        <v>79792.899418407658</v>
      </c>
      <c r="N52" s="5">
        <v>81388.757406775825</v>
      </c>
      <c r="O52" s="5">
        <v>83016.532554911333</v>
      </c>
      <c r="P52" s="5">
        <v>84676.86320600957</v>
      </c>
      <c r="Q52" s="5">
        <v>86370.400470129753</v>
      </c>
      <c r="R52" s="5">
        <v>88097.808479532352</v>
      </c>
    </row>
    <row r="53" spans="1:18" x14ac:dyDescent="0.2">
      <c r="A53" s="4" t="s">
        <v>97</v>
      </c>
      <c r="B53" s="5">
        <v>62342.012399999992</v>
      </c>
      <c r="C53" s="5">
        <v>64142.012399999992</v>
      </c>
      <c r="D53" s="5">
        <v>65424.852647999993</v>
      </c>
      <c r="E53" s="5">
        <v>66733.349700959996</v>
      </c>
      <c r="F53" s="5">
        <v>68068.016694979204</v>
      </c>
      <c r="G53" s="5">
        <v>69429.377028878778</v>
      </c>
      <c r="H53" s="5">
        <v>70817.964569456351</v>
      </c>
      <c r="I53" s="5">
        <v>72234.323860845485</v>
      </c>
      <c r="J53" s="5">
        <v>73679.010338062406</v>
      </c>
      <c r="K53" s="5">
        <v>75152.590544823644</v>
      </c>
      <c r="L53" s="5">
        <v>76655.64235572012</v>
      </c>
      <c r="M53" s="5">
        <v>78188.755202834524</v>
      </c>
      <c r="N53" s="5">
        <v>79752.530306891218</v>
      </c>
      <c r="O53" s="5">
        <v>81347.580913029044</v>
      </c>
      <c r="P53" s="5">
        <v>82974.532531289617</v>
      </c>
      <c r="Q53" s="5">
        <v>84634.023181915414</v>
      </c>
      <c r="R53" s="5">
        <v>86326.703645553731</v>
      </c>
    </row>
    <row r="54" spans="1:18" x14ac:dyDescent="0.2">
      <c r="A54" s="4" t="s">
        <v>98</v>
      </c>
      <c r="B54" s="5">
        <v>60936.383419999998</v>
      </c>
      <c r="C54" s="5">
        <v>62736.383419999998</v>
      </c>
      <c r="D54" s="5">
        <v>63991.111088400001</v>
      </c>
      <c r="E54" s="5">
        <v>65270.933310167995</v>
      </c>
      <c r="F54" s="5">
        <v>66576.351976371356</v>
      </c>
      <c r="G54" s="5">
        <v>67907.879015898783</v>
      </c>
      <c r="H54" s="5">
        <v>69266.036596216756</v>
      </c>
      <c r="I54" s="5">
        <v>70651.357328141094</v>
      </c>
      <c r="J54" s="5">
        <v>72064.384474703911</v>
      </c>
      <c r="K54" s="5">
        <v>73505.672164197997</v>
      </c>
      <c r="L54" s="5">
        <v>74975.785607481957</v>
      </c>
      <c r="M54" s="5">
        <v>76475.301319631602</v>
      </c>
      <c r="N54" s="5">
        <v>78004.80734602423</v>
      </c>
      <c r="O54" s="5">
        <v>79564.903492944723</v>
      </c>
      <c r="P54" s="5">
        <v>81156.201562803617</v>
      </c>
      <c r="Q54" s="5">
        <v>82779.325594059701</v>
      </c>
      <c r="R54" s="5">
        <v>84434.912105940894</v>
      </c>
    </row>
    <row r="55" spans="1:18" x14ac:dyDescent="0.2">
      <c r="A55" s="4" t="s">
        <v>99</v>
      </c>
      <c r="B55" s="5">
        <v>58978.619479999994</v>
      </c>
      <c r="C55" s="5">
        <v>60778.619479999994</v>
      </c>
      <c r="D55" s="5">
        <v>61994.191869599992</v>
      </c>
      <c r="E55" s="5">
        <v>63234.075706991993</v>
      </c>
      <c r="F55" s="5">
        <v>64498.757221131833</v>
      </c>
      <c r="G55" s="5">
        <v>65788.732365554475</v>
      </c>
      <c r="H55" s="5">
        <v>67104.507012865564</v>
      </c>
      <c r="I55" s="5">
        <v>68446.597153122886</v>
      </c>
      <c r="J55" s="5">
        <v>69815.529096185346</v>
      </c>
      <c r="K55" s="5">
        <v>71211.839678109056</v>
      </c>
      <c r="L55" s="5">
        <v>72636.076471671229</v>
      </c>
      <c r="M55" s="5">
        <v>74088.79800110466</v>
      </c>
      <c r="N55" s="5">
        <v>75570.573961126749</v>
      </c>
      <c r="O55" s="5">
        <v>77081.985440349294</v>
      </c>
      <c r="P55" s="5">
        <v>78623.625149156273</v>
      </c>
      <c r="Q55" s="5">
        <v>80196.097652139404</v>
      </c>
      <c r="R55" s="5">
        <v>81800.019605182199</v>
      </c>
    </row>
    <row r="56" spans="1:18" x14ac:dyDescent="0.2">
      <c r="A56" s="4" t="s">
        <v>100</v>
      </c>
      <c r="B56" s="5">
        <v>57023.515129999992</v>
      </c>
      <c r="C56" s="5">
        <v>58823.515129999992</v>
      </c>
      <c r="D56" s="5">
        <v>59999.985432599991</v>
      </c>
      <c r="E56" s="5">
        <v>61199.985141251986</v>
      </c>
      <c r="F56" s="5">
        <v>62423.984844077029</v>
      </c>
      <c r="G56" s="5">
        <v>63672.464540958572</v>
      </c>
      <c r="H56" s="5">
        <v>64945.913831777747</v>
      </c>
      <c r="I56" s="5">
        <v>66244.832108413306</v>
      </c>
      <c r="J56" s="5">
        <v>67569.728750581577</v>
      </c>
      <c r="K56" s="5">
        <v>68921.123325593217</v>
      </c>
      <c r="L56" s="5">
        <v>70299.545792105084</v>
      </c>
      <c r="M56" s="5">
        <v>71705.536707947191</v>
      </c>
      <c r="N56" s="5">
        <v>73139.647442106128</v>
      </c>
      <c r="O56" s="5">
        <v>74602.440390948264</v>
      </c>
      <c r="P56" s="5">
        <v>76094.489198767231</v>
      </c>
      <c r="Q56" s="5">
        <v>77616.378982742579</v>
      </c>
      <c r="R56" s="5">
        <v>79168.706562397434</v>
      </c>
    </row>
    <row r="57" spans="1:18" x14ac:dyDescent="0.2">
      <c r="A57" s="4" t="s">
        <v>101</v>
      </c>
      <c r="B57" s="5">
        <v>55068.370019999988</v>
      </c>
      <c r="C57" s="5">
        <v>56868.370019999988</v>
      </c>
      <c r="D57" s="5">
        <v>58005.737420399993</v>
      </c>
      <c r="E57" s="5">
        <v>59165.852168807993</v>
      </c>
      <c r="F57" s="5">
        <v>60349.169212184155</v>
      </c>
      <c r="G57" s="5">
        <v>61556.152596427841</v>
      </c>
      <c r="H57" s="5">
        <v>62787.275648356394</v>
      </c>
      <c r="I57" s="5">
        <v>64043.021161323522</v>
      </c>
      <c r="J57" s="5">
        <v>65323.881584549999</v>
      </c>
      <c r="K57" s="5">
        <v>66630.359216240991</v>
      </c>
      <c r="L57" s="5">
        <v>67962.966400565812</v>
      </c>
      <c r="M57" s="5">
        <v>69322.225728577134</v>
      </c>
      <c r="N57" s="5">
        <v>70708.670243148677</v>
      </c>
      <c r="O57" s="5">
        <v>72122.843648011651</v>
      </c>
      <c r="P57" s="5">
        <v>73565.300520971883</v>
      </c>
      <c r="Q57" s="5">
        <v>75036.606531391313</v>
      </c>
      <c r="R57" s="5">
        <v>76537.33866201913</v>
      </c>
    </row>
    <row r="58" spans="1:18" x14ac:dyDescent="0.2">
      <c r="A58" s="4" t="s">
        <v>102</v>
      </c>
      <c r="B58" s="5">
        <v>54015.681879999982</v>
      </c>
      <c r="C58" s="5">
        <v>55815.681879999982</v>
      </c>
      <c r="D58" s="5">
        <v>56931.995517599986</v>
      </c>
      <c r="E58" s="5">
        <v>58070.635427951987</v>
      </c>
      <c r="F58" s="5">
        <v>59232.048136511032</v>
      </c>
      <c r="G58" s="5">
        <v>60416.689099241259</v>
      </c>
      <c r="H58" s="5">
        <v>61625.02288122609</v>
      </c>
      <c r="I58" s="5">
        <v>62857.523338850609</v>
      </c>
      <c r="J58" s="5">
        <v>64114.673805627623</v>
      </c>
      <c r="K58" s="5">
        <v>65396.967281740173</v>
      </c>
      <c r="L58" s="5">
        <v>66704.906627374992</v>
      </c>
      <c r="M58" s="5">
        <v>68039.004759922493</v>
      </c>
      <c r="N58" s="5">
        <v>69399.784855120946</v>
      </c>
      <c r="O58" s="5">
        <v>70787.780552223368</v>
      </c>
      <c r="P58" s="5">
        <v>72203.53616326784</v>
      </c>
      <c r="Q58" s="5">
        <v>73647.606886533191</v>
      </c>
      <c r="R58" s="5">
        <v>75120.559024263857</v>
      </c>
    </row>
    <row r="59" spans="1:18" x14ac:dyDescent="0.2">
      <c r="A59" s="4" t="s">
        <v>103</v>
      </c>
      <c r="B59" s="5">
        <v>52705.798139999984</v>
      </c>
      <c r="C59" s="5">
        <v>54505.798139999984</v>
      </c>
      <c r="D59" s="5">
        <v>55595.914102799994</v>
      </c>
      <c r="E59" s="5">
        <v>56707.832384855996</v>
      </c>
      <c r="F59" s="5">
        <v>57841.989032553116</v>
      </c>
      <c r="G59" s="5">
        <v>58998.828813204185</v>
      </c>
      <c r="H59" s="5">
        <v>60178.805389468267</v>
      </c>
      <c r="I59" s="5">
        <v>61382.381497257629</v>
      </c>
      <c r="J59" s="5">
        <v>62610.02912720279</v>
      </c>
      <c r="K59" s="5">
        <v>63862.229709746847</v>
      </c>
      <c r="L59" s="5">
        <v>65139.474303941788</v>
      </c>
      <c r="M59" s="5">
        <v>66442.263790020632</v>
      </c>
      <c r="N59" s="5">
        <v>67771.109065821045</v>
      </c>
      <c r="O59" s="5">
        <v>69126.531247137478</v>
      </c>
      <c r="P59" s="5">
        <v>70509.06187208023</v>
      </c>
      <c r="Q59" s="5">
        <v>71919.243109521834</v>
      </c>
      <c r="R59" s="5">
        <v>73357.627971712267</v>
      </c>
    </row>
    <row r="60" spans="1:18" x14ac:dyDescent="0.2">
      <c r="A60" s="4" t="s">
        <v>104</v>
      </c>
      <c r="B60" s="5">
        <v>51373.098989999984</v>
      </c>
      <c r="C60" s="5">
        <v>53173.098989999984</v>
      </c>
      <c r="D60" s="5">
        <v>54236.56096979999</v>
      </c>
      <c r="E60" s="5">
        <v>55321.292189195992</v>
      </c>
      <c r="F60" s="5">
        <v>56427.718032979923</v>
      </c>
      <c r="G60" s="5">
        <v>57556.272393639527</v>
      </c>
      <c r="H60" s="5">
        <v>58707.39784151232</v>
      </c>
      <c r="I60" s="5">
        <v>59881.545798342566</v>
      </c>
      <c r="J60" s="5">
        <v>61079.176714309418</v>
      </c>
      <c r="K60" s="5">
        <v>62300.760248595609</v>
      </c>
      <c r="L60" s="5">
        <v>63546.775453567527</v>
      </c>
      <c r="M60" s="5">
        <v>64817.710962638885</v>
      </c>
      <c r="N60" s="5">
        <v>66114.065181891652</v>
      </c>
      <c r="O60" s="5">
        <v>67436.346485529502</v>
      </c>
      <c r="P60" s="5">
        <v>68785.073415240098</v>
      </c>
      <c r="Q60" s="5">
        <v>70160.774883544902</v>
      </c>
      <c r="R60" s="5">
        <v>71563.990381215786</v>
      </c>
    </row>
    <row r="61" spans="1:18" x14ac:dyDescent="0.2">
      <c r="A61" s="4" t="s">
        <v>105</v>
      </c>
      <c r="B61" s="5">
        <v>50322.234859999997</v>
      </c>
      <c r="C61" s="5">
        <v>52122.234859999997</v>
      </c>
      <c r="D61" s="5">
        <v>53164.679557199997</v>
      </c>
      <c r="E61" s="5">
        <v>54227.973148343997</v>
      </c>
      <c r="F61" s="5">
        <v>55312.532611310875</v>
      </c>
      <c r="G61" s="5">
        <v>56418.783263537101</v>
      </c>
      <c r="H61" s="5">
        <v>57547.158928807839</v>
      </c>
      <c r="I61" s="5">
        <v>58698.102107383995</v>
      </c>
      <c r="J61" s="5">
        <v>59872.064149531674</v>
      </c>
      <c r="K61" s="5">
        <v>61069.505432522303</v>
      </c>
      <c r="L61" s="5">
        <v>62290.895541172751</v>
      </c>
      <c r="M61" s="5">
        <v>63536.713451996213</v>
      </c>
      <c r="N61" s="5">
        <v>64807.447721036136</v>
      </c>
      <c r="O61" s="5">
        <v>66103.596675456865</v>
      </c>
      <c r="P61" s="5">
        <v>67425.668608965992</v>
      </c>
      <c r="Q61" s="5">
        <v>68774.181981145317</v>
      </c>
      <c r="R61" s="5">
        <v>70149.665620768224</v>
      </c>
    </row>
    <row r="62" spans="1:18" x14ac:dyDescent="0.2">
      <c r="A62" s="4" t="s">
        <v>106</v>
      </c>
      <c r="B62" s="5">
        <v>49267.671759999997</v>
      </c>
      <c r="C62" s="5">
        <v>51067.671759999997</v>
      </c>
      <c r="D62" s="5">
        <v>52089.025195199996</v>
      </c>
      <c r="E62" s="5">
        <v>53130.805699103999</v>
      </c>
      <c r="F62" s="5">
        <v>54193.421813086083</v>
      </c>
      <c r="G62" s="5">
        <v>55277.290249347796</v>
      </c>
      <c r="H62" s="5">
        <v>56382.836054334759</v>
      </c>
      <c r="I62" s="5">
        <v>57510.492775421459</v>
      </c>
      <c r="J62" s="5">
        <v>58660.702630929896</v>
      </c>
      <c r="K62" s="5">
        <v>59833.916683548494</v>
      </c>
      <c r="L62" s="5">
        <v>61030.595017219464</v>
      </c>
      <c r="M62" s="5">
        <v>62251.206917563861</v>
      </c>
      <c r="N62" s="5">
        <v>63496.231055915137</v>
      </c>
      <c r="O62" s="5">
        <v>64766.155677033443</v>
      </c>
      <c r="P62" s="5">
        <v>66061.47879057411</v>
      </c>
      <c r="Q62" s="5">
        <v>67382.708366385603</v>
      </c>
      <c r="R62" s="5">
        <v>68730.362533713313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F7D1D-D61F-4EB4-A7ED-0E1EECE117BF}">
  <dimension ref="A1:J23"/>
  <sheetViews>
    <sheetView workbookViewId="0">
      <selection activeCell="H23" sqref="H23"/>
    </sheetView>
  </sheetViews>
  <sheetFormatPr defaultRowHeight="12.75" x14ac:dyDescent="0.2"/>
  <cols>
    <col min="8" max="8" width="20.140625" customWidth="1"/>
    <col min="9" max="9" width="24.140625" customWidth="1"/>
  </cols>
  <sheetData>
    <row r="1" spans="1:10" x14ac:dyDescent="0.2">
      <c r="A1" s="8"/>
      <c r="B1" s="8"/>
      <c r="C1" s="8"/>
      <c r="D1" s="8"/>
      <c r="E1" s="8"/>
      <c r="F1" s="8"/>
      <c r="G1" s="9"/>
      <c r="H1" s="9"/>
      <c r="I1" s="9"/>
      <c r="J1" s="9"/>
    </row>
    <row r="2" spans="1:10" x14ac:dyDescent="0.2">
      <c r="A2" s="8"/>
      <c r="B2" s="8"/>
      <c r="C2" s="8"/>
      <c r="D2" s="8"/>
      <c r="E2" s="8"/>
      <c r="F2" s="8"/>
      <c r="G2" s="9"/>
      <c r="H2" s="9"/>
      <c r="I2" s="9"/>
      <c r="J2" s="9"/>
    </row>
    <row r="3" spans="1:10" x14ac:dyDescent="0.2">
      <c r="A3" s="10" t="s">
        <v>107</v>
      </c>
      <c r="B3" s="11"/>
      <c r="C3" s="11"/>
      <c r="D3" s="11"/>
      <c r="E3" s="11"/>
      <c r="F3" s="8"/>
      <c r="G3" s="9"/>
      <c r="H3" s="12" t="s">
        <v>108</v>
      </c>
      <c r="I3" s="13"/>
      <c r="J3" s="13"/>
    </row>
    <row r="4" spans="1:10" x14ac:dyDescent="0.2">
      <c r="A4" s="14" t="s">
        <v>109</v>
      </c>
      <c r="B4" s="15" t="s">
        <v>110</v>
      </c>
      <c r="C4" s="16"/>
      <c r="D4" s="16"/>
      <c r="E4" s="16"/>
      <c r="F4" s="8"/>
      <c r="G4" s="9"/>
      <c r="H4" s="17"/>
      <c r="I4" s="18"/>
      <c r="J4" s="17"/>
    </row>
    <row r="5" spans="1:10" ht="13.5" thickBot="1" x14ac:dyDescent="0.25">
      <c r="A5" s="14" t="s">
        <v>111</v>
      </c>
      <c r="B5" s="15" t="s">
        <v>112</v>
      </c>
      <c r="C5" s="16"/>
      <c r="D5" s="16"/>
      <c r="E5" s="16"/>
      <c r="F5" s="8"/>
      <c r="G5" s="9"/>
      <c r="H5" s="19" t="s">
        <v>113</v>
      </c>
      <c r="I5" s="20"/>
      <c r="J5" s="21"/>
    </row>
    <row r="6" spans="1:10" x14ac:dyDescent="0.2">
      <c r="A6" s="14" t="s">
        <v>114</v>
      </c>
      <c r="B6" s="15" t="s">
        <v>115</v>
      </c>
      <c r="C6" s="16"/>
      <c r="D6" s="16"/>
      <c r="E6" s="16"/>
      <c r="F6" s="8"/>
      <c r="G6" s="9"/>
      <c r="H6" s="22" t="s">
        <v>116</v>
      </c>
      <c r="I6" s="23" t="s">
        <v>117</v>
      </c>
      <c r="J6" s="24">
        <v>4.9500000000000002E-2</v>
      </c>
    </row>
    <row r="7" spans="1:10" x14ac:dyDescent="0.2">
      <c r="A7" s="14" t="s">
        <v>118</v>
      </c>
      <c r="B7" s="15" t="s">
        <v>119</v>
      </c>
      <c r="C7" s="16"/>
      <c r="D7" s="16"/>
      <c r="E7" s="16"/>
      <c r="F7" s="8"/>
      <c r="G7" s="9"/>
      <c r="H7" s="14" t="s">
        <v>120</v>
      </c>
      <c r="I7" s="25" t="s">
        <v>121</v>
      </c>
      <c r="J7" s="26">
        <v>2.5000000000000001E-3</v>
      </c>
    </row>
    <row r="8" spans="1:10" x14ac:dyDescent="0.2">
      <c r="A8" s="8"/>
      <c r="B8" s="8"/>
      <c r="C8" s="8"/>
      <c r="D8" s="8"/>
      <c r="E8" s="8"/>
      <c r="F8" s="8"/>
      <c r="G8" s="9"/>
      <c r="H8" s="14" t="s">
        <v>122</v>
      </c>
      <c r="I8" s="25" t="s">
        <v>123</v>
      </c>
      <c r="J8" s="26">
        <v>0.17</v>
      </c>
    </row>
    <row r="9" spans="1:10" x14ac:dyDescent="0.2">
      <c r="A9" s="27"/>
      <c r="B9" s="27"/>
      <c r="C9" s="27"/>
      <c r="D9" s="27"/>
      <c r="E9" s="27"/>
      <c r="F9" s="27"/>
      <c r="G9" s="28"/>
      <c r="H9" s="14" t="s">
        <v>124</v>
      </c>
      <c r="I9" s="25" t="s">
        <v>125</v>
      </c>
      <c r="J9" s="26">
        <v>8.4150000000000006E-3</v>
      </c>
    </row>
    <row r="10" spans="1:10" x14ac:dyDescent="0.2">
      <c r="A10" s="29"/>
      <c r="B10" s="30" t="s">
        <v>126</v>
      </c>
      <c r="C10" s="29"/>
      <c r="D10" s="30" t="s">
        <v>127</v>
      </c>
      <c r="E10" s="29"/>
      <c r="F10" s="27"/>
      <c r="G10" s="28"/>
      <c r="H10" s="14" t="s">
        <v>128</v>
      </c>
      <c r="I10" s="25" t="s">
        <v>129</v>
      </c>
      <c r="J10" s="26">
        <v>2.4E-2</v>
      </c>
    </row>
    <row r="11" spans="1:10" x14ac:dyDescent="0.2">
      <c r="A11" s="31"/>
      <c r="B11" s="30" t="s">
        <v>130</v>
      </c>
      <c r="C11" s="30" t="s">
        <v>131</v>
      </c>
      <c r="D11" s="30" t="s">
        <v>130</v>
      </c>
      <c r="E11" s="30" t="s">
        <v>131</v>
      </c>
      <c r="F11" s="27"/>
      <c r="G11" s="28"/>
      <c r="H11" s="14" t="s">
        <v>132</v>
      </c>
      <c r="I11" s="25" t="s">
        <v>133</v>
      </c>
      <c r="J11" s="26">
        <v>1.4999999999999999E-2</v>
      </c>
    </row>
    <row r="12" spans="1:10" x14ac:dyDescent="0.2">
      <c r="A12" s="32" t="s">
        <v>134</v>
      </c>
      <c r="B12" s="31"/>
      <c r="C12" s="31"/>
      <c r="D12" s="31"/>
      <c r="E12" s="31"/>
      <c r="F12" s="27"/>
      <c r="G12" s="28"/>
      <c r="H12" s="14" t="s">
        <v>135</v>
      </c>
      <c r="I12" s="25" t="s">
        <v>136</v>
      </c>
      <c r="J12" s="26">
        <v>1.2800000000000001E-2</v>
      </c>
    </row>
    <row r="13" spans="1:10" x14ac:dyDescent="0.2">
      <c r="A13" s="32" t="s">
        <v>137</v>
      </c>
      <c r="B13" s="31">
        <v>0.4</v>
      </c>
      <c r="C13" s="31">
        <v>0.4</v>
      </c>
      <c r="D13" s="31"/>
      <c r="E13" s="31"/>
      <c r="F13" s="27"/>
      <c r="G13" s="28"/>
      <c r="H13" s="33"/>
      <c r="I13" s="28"/>
      <c r="J13" s="34">
        <v>0.28221500000000005</v>
      </c>
    </row>
    <row r="14" spans="1:10" x14ac:dyDescent="0.2">
      <c r="A14" s="32" t="s">
        <v>39</v>
      </c>
      <c r="B14" s="15">
        <v>0.4</v>
      </c>
      <c r="C14" s="15">
        <v>0.4</v>
      </c>
      <c r="D14" s="15"/>
      <c r="E14" s="15">
        <v>0.428571429</v>
      </c>
      <c r="F14" s="27"/>
      <c r="G14" s="28"/>
      <c r="H14" s="17"/>
      <c r="I14" s="35"/>
      <c r="J14" s="36"/>
    </row>
    <row r="15" spans="1:10" ht="13.5" thickBot="1" x14ac:dyDescent="0.25">
      <c r="A15" s="32" t="s">
        <v>138</v>
      </c>
      <c r="B15" s="31">
        <v>0.4</v>
      </c>
      <c r="C15" s="31">
        <v>0.4</v>
      </c>
      <c r="D15" s="31"/>
      <c r="E15" s="31"/>
      <c r="F15" s="27"/>
      <c r="G15" s="28"/>
      <c r="H15" s="19" t="s">
        <v>139</v>
      </c>
      <c r="I15" s="19"/>
      <c r="J15" s="20"/>
    </row>
    <row r="16" spans="1:10" x14ac:dyDescent="0.2">
      <c r="A16" s="27"/>
      <c r="B16" s="27"/>
      <c r="C16" s="27"/>
      <c r="D16" s="27"/>
      <c r="E16" s="27"/>
      <c r="F16" s="27"/>
      <c r="G16" s="28"/>
      <c r="H16" s="22" t="s">
        <v>116</v>
      </c>
      <c r="I16" s="24" t="s">
        <v>140</v>
      </c>
      <c r="J16" s="24">
        <v>4.9500000000000002E-2</v>
      </c>
    </row>
    <row r="17" spans="1:10" x14ac:dyDescent="0.2">
      <c r="A17" s="37" t="s">
        <v>141</v>
      </c>
      <c r="B17" s="38"/>
      <c r="C17" s="38"/>
      <c r="D17" s="38"/>
      <c r="E17" s="38"/>
      <c r="F17" s="8"/>
      <c r="G17" s="28"/>
      <c r="H17" s="14" t="s">
        <v>120</v>
      </c>
      <c r="I17" s="26" t="s">
        <v>142</v>
      </c>
      <c r="J17" s="26">
        <v>2.5000000000000001E-3</v>
      </c>
    </row>
    <row r="18" spans="1:10" x14ac:dyDescent="0.2">
      <c r="A18" s="14" t="s">
        <v>143</v>
      </c>
      <c r="B18" s="30" t="s">
        <v>144</v>
      </c>
      <c r="C18" s="30" t="s">
        <v>145</v>
      </c>
      <c r="D18" s="30" t="s">
        <v>146</v>
      </c>
      <c r="E18" s="9"/>
      <c r="F18" s="8"/>
      <c r="G18" s="9"/>
      <c r="H18" s="14" t="s">
        <v>122</v>
      </c>
      <c r="I18" s="26" t="s">
        <v>147</v>
      </c>
      <c r="J18" s="26">
        <v>0.1</v>
      </c>
    </row>
    <row r="19" spans="1:10" x14ac:dyDescent="0.2">
      <c r="A19" s="39" t="s">
        <v>148</v>
      </c>
      <c r="B19" s="15">
        <v>1</v>
      </c>
      <c r="C19" s="14"/>
      <c r="D19" s="40">
        <f>IF(OncostsException="Yes: 30%", 1.3,1.28222)</f>
        <v>1.2822199999999999</v>
      </c>
      <c r="E19" s="41"/>
      <c r="F19" s="8"/>
      <c r="G19" s="9"/>
      <c r="H19" s="14" t="s">
        <v>124</v>
      </c>
      <c r="I19" s="26" t="s">
        <v>149</v>
      </c>
      <c r="J19" s="26">
        <v>5.0000000000000001E-3</v>
      </c>
    </row>
    <row r="20" spans="1:10" x14ac:dyDescent="0.2">
      <c r="A20" s="39" t="s">
        <v>150</v>
      </c>
      <c r="B20" s="15">
        <v>260.89299999999997</v>
      </c>
      <c r="C20" s="14"/>
      <c r="D20" s="40">
        <f>IF(OncostsException="Yes: 30%", 1.3,1.28222)</f>
        <v>1.2822199999999999</v>
      </c>
      <c r="E20" s="8"/>
      <c r="F20" s="8"/>
      <c r="G20" s="9"/>
      <c r="H20" s="14" t="s">
        <v>128</v>
      </c>
      <c r="I20" s="26" t="s">
        <v>151</v>
      </c>
      <c r="J20" s="26"/>
    </row>
    <row r="21" spans="1:10" x14ac:dyDescent="0.2">
      <c r="A21" s="39" t="s">
        <v>152</v>
      </c>
      <c r="B21" s="15">
        <v>1891.4742499999998</v>
      </c>
      <c r="C21" s="14"/>
      <c r="D21" s="40">
        <f>IF(OncostsException="Yes: 30%", 1.3,1.28222)</f>
        <v>1.2822199999999999</v>
      </c>
      <c r="E21" s="8"/>
      <c r="F21" s="8"/>
      <c r="G21" s="9"/>
      <c r="H21" s="14" t="s">
        <v>132</v>
      </c>
      <c r="I21" s="26" t="s">
        <v>151</v>
      </c>
      <c r="J21" s="26"/>
    </row>
    <row r="22" spans="1:10" x14ac:dyDescent="0.2">
      <c r="A22" s="39" t="s">
        <v>153</v>
      </c>
      <c r="B22" s="15">
        <v>1891.4742499999998</v>
      </c>
      <c r="C22" s="42">
        <v>1.25</v>
      </c>
      <c r="D22" s="43">
        <f>IF(OncostsException="Yes: 30%", 1.3,1.15695)</f>
        <v>1.1569499999999999</v>
      </c>
      <c r="E22" s="41"/>
      <c r="F22" s="8"/>
      <c r="G22" s="9"/>
      <c r="H22" s="14" t="s">
        <v>135</v>
      </c>
      <c r="I22" s="26" t="s">
        <v>151</v>
      </c>
      <c r="J22" s="26"/>
    </row>
    <row r="23" spans="1:10" x14ac:dyDescent="0.2">
      <c r="A23" s="44"/>
      <c r="B23" s="27"/>
      <c r="C23" s="45"/>
      <c r="D23" s="46" t="s">
        <v>154</v>
      </c>
      <c r="E23" s="8"/>
      <c r="F23" s="8"/>
      <c r="G23" s="9"/>
      <c r="H23" s="33"/>
      <c r="I23" s="47"/>
      <c r="J23" s="34">
        <v>0.15695000000000001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Budget Entry</vt:lpstr>
      <vt:lpstr>Salary Gap Calculator</vt:lpstr>
      <vt:lpstr>UQ Research Academic Staff</vt:lpstr>
      <vt:lpstr>UQ Professional Staff</vt:lpstr>
      <vt:lpstr>Lists </vt:lpstr>
      <vt:lpstr>Admin - Salaries</vt:lpstr>
      <vt:lpstr>Admin - Other</vt:lpstr>
      <vt:lpstr>'UQ Research Academic Staff'!Print_Titles</vt:lpstr>
    </vt:vector>
  </TitlesOfParts>
  <Company>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Taina  Lloyd</dc:creator>
  <cp:lastModifiedBy>Research Office</cp:lastModifiedBy>
  <cp:lastPrinted>2018-10-05T04:56:59Z</cp:lastPrinted>
  <dcterms:created xsi:type="dcterms:W3CDTF">2008-01-22T22:20:54Z</dcterms:created>
  <dcterms:modified xsi:type="dcterms:W3CDTF">2023-10-16T03:37:41Z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2022-09-15T10:14:29Z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ea68c854-525a-4938-aad9-0ee97a74cd85</vt:lpwstr>
  </property>
  <property fmtid="{D5CDD505-2E9C-101B-9397-08002B2CF9AE}" pid="8" name="MSIP_Label_0f488380-630a-4f55-a077-a19445e3f360_ContentBits">
    <vt:lpwstr>0</vt:lpwstr>
  </property>
</Properties>
</file>